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1"/>
  </bookViews>
  <sheets>
    <sheet name="Phu luc I" sheetId="1" r:id="rId1"/>
    <sheet name="Phu luc II" sheetId="2" r:id="rId2"/>
  </sheets>
  <externalReferences>
    <externalReference r:id="rId5"/>
    <externalReference r:id="rId6"/>
  </externalReferences>
  <definedNames>
    <definedName name="ADP">#REF!</definedName>
    <definedName name="AKHAC">#REF!</definedName>
    <definedName name="ALTINH">#REF!</definedName>
    <definedName name="ANN">#REF!</definedName>
    <definedName name="ANQD">#REF!</definedName>
    <definedName name="ANQQH" localSheetId="0">'[2]Dt 2001'!#REF!</definedName>
    <definedName name="ANQQH" localSheetId="1">'[2]Dt 2001'!#REF!</definedName>
    <definedName name="ANQQH">'[2]Dt 2001'!#REF!</definedName>
    <definedName name="ANSNN" localSheetId="0">'[2]Dt 2001'!#REF!</definedName>
    <definedName name="ANSNN" localSheetId="1">'[2]Dt 2001'!#REF!</definedName>
    <definedName name="ANSNN">'[2]Dt 2001'!#REF!</definedName>
    <definedName name="ANSNNxnk" localSheetId="0">'[2]Dt 2001'!#REF!</definedName>
    <definedName name="ANSNNxnk" localSheetId="1">'[2]Dt 2001'!#REF!</definedName>
    <definedName name="ANSNNxnk">'[2]Dt 2001'!#REF!</definedName>
    <definedName name="Anguon" localSheetId="0">'[2]Dt 2001'!#REF!</definedName>
    <definedName name="Anguon" localSheetId="1">'[2]Dt 2001'!#REF!</definedName>
    <definedName name="Anguon">'[2]Dt 2001'!#REF!</definedName>
    <definedName name="APC" localSheetId="0">'[2]Dt 2001'!#REF!</definedName>
    <definedName name="APC" localSheetId="1">'[2]Dt 2001'!#REF!</definedName>
    <definedName name="APC">'[2]Dt 2001'!#REF!</definedName>
    <definedName name="ATW">#REF!</definedName>
    <definedName name="Can_doi">#REF!</definedName>
    <definedName name="DNNN">#REF!</definedName>
    <definedName name="Khac">#REF!</definedName>
    <definedName name="Khong_can_doi">#REF!</definedName>
    <definedName name="NQD">#REF!</definedName>
    <definedName name="NQQH" localSheetId="0">'[2]Dt 2001'!#REF!</definedName>
    <definedName name="NQQH" localSheetId="1">'[2]Dt 2001'!#REF!</definedName>
    <definedName name="NQQH">'[2]Dt 2001'!#REF!</definedName>
    <definedName name="NSNN" localSheetId="0">'[2]Dt 2001'!#REF!</definedName>
    <definedName name="NSNN" localSheetId="1">'[2]Dt 2001'!#REF!</definedName>
    <definedName name="NSNN">'[2]Dt 2001'!#REF!</definedName>
    <definedName name="PC" localSheetId="0">'[2]Dt 2001'!#REF!</definedName>
    <definedName name="PC" localSheetId="1">'[2]Dt 2001'!#REF!</definedName>
    <definedName name="PC">'[2]Dt 2001'!#REF!</definedName>
    <definedName name="_xlnm.Print_Area" localSheetId="0">'Phu luc I'!$A$1:$K$37</definedName>
    <definedName name="_xlnm.Print_Area" localSheetId="1">'Phu luc II'!$A$1:$J$71</definedName>
    <definedName name="PRINT_AREA_MI" localSheetId="0">#REF!</definedName>
    <definedName name="PRINT_AREA_MI" localSheetId="1">#REF!</definedName>
    <definedName name="PRINT_AREA_MI">#REF!</definedName>
    <definedName name="_xlnm.Print_Titles" localSheetId="0">'Phu luc I'!$6:$9</definedName>
    <definedName name="_xlnm.Print_Titles" localSheetId="1">'Phu luc II'!$6:$7</definedName>
    <definedName name="Phan_cap">#REF!</definedName>
    <definedName name="Phi_le_phi">#REF!</definedName>
    <definedName name="TW">#REF!</definedName>
  </definedNames>
  <calcPr fullCalcOnLoad="1"/>
</workbook>
</file>

<file path=xl/sharedStrings.xml><?xml version="1.0" encoding="utf-8"?>
<sst xmlns="http://schemas.openxmlformats.org/spreadsheetml/2006/main" count="204" uniqueCount="132">
  <si>
    <t>STT</t>
  </si>
  <si>
    <t>Nội dung</t>
  </si>
  <si>
    <t>Đơn vị tính</t>
  </si>
  <si>
    <t>Mục tiêu giai đoạn 2016-2020</t>
  </si>
  <si>
    <t>Tổng giai đoạn 2016-2020</t>
  </si>
  <si>
    <t>Năm 2016</t>
  </si>
  <si>
    <t>Năm 2017</t>
  </si>
  <si>
    <t>Năm 2018</t>
  </si>
  <si>
    <t>Năm 2019</t>
  </si>
  <si>
    <t>Năm 2020</t>
  </si>
  <si>
    <t>thứ</t>
  </si>
  <si>
    <t>hai</t>
  </si>
  <si>
    <t>ba</t>
  </si>
  <si>
    <t>tư</t>
  </si>
  <si>
    <t>năm</t>
  </si>
  <si>
    <t>A</t>
  </si>
  <si>
    <t>B</t>
  </si>
  <si>
    <t>Triệu đồng</t>
  </si>
  <si>
    <t>Tốc độ tăng trưởng GRDP</t>
  </si>
  <si>
    <t>%</t>
  </si>
  <si>
    <t>Cơ cấu kinh tế</t>
  </si>
  <si>
    <t>-</t>
  </si>
  <si>
    <t>Nông, lâm, ngư nghiệp</t>
  </si>
  <si>
    <t xml:space="preserve">Công nghiệp, xây dựng </t>
  </si>
  <si>
    <t>Dịch vụ</t>
  </si>
  <si>
    <t>Riêng thuế NK, thuế SP trừ trợ cấp SP</t>
  </si>
  <si>
    <t>Chỉ số giá tiêu dùng (CPI)</t>
  </si>
  <si>
    <t>Tổng vốn đầu tư phát triển toàn xã hội trên địa bàn</t>
  </si>
  <si>
    <t>Tỷ lệ so với GRDP</t>
  </si>
  <si>
    <t>Vốn ngân sách nhà nước</t>
  </si>
  <si>
    <t>Vốn doanh nghiệp và dân cư</t>
  </si>
  <si>
    <t>Vốn đầu tư trực tiếp nước ngoài</t>
  </si>
  <si>
    <t xml:space="preserve">Kim ngạch xuất khẩu </t>
  </si>
  <si>
    <t>Triệu USD</t>
  </si>
  <si>
    <t>Tốc độ tăng</t>
  </si>
  <si>
    <t>Kim ngạch nhập khẩu</t>
  </si>
  <si>
    <t>Dân số</t>
  </si>
  <si>
    <t>1.000 người</t>
  </si>
  <si>
    <t>Giải quyết việc làm mới</t>
  </si>
  <si>
    <t>1.000 lao động</t>
  </si>
  <si>
    <t>Tỷ lệ lao động qua đào tạo</t>
  </si>
  <si>
    <t xml:space="preserve">Tỷ lệ hộ nghèo </t>
  </si>
  <si>
    <t>Tỷ lệ giảm hộ nghèo</t>
  </si>
  <si>
    <t>%/năm</t>
  </si>
  <si>
    <t>Tỷ lệ xã đạt tiêu chuẩn nông thôn mới</t>
  </si>
  <si>
    <t xml:space="preserve">Số xã đạt tiêu chuẩn nông thôn mới (lũy kế) </t>
  </si>
  <si>
    <t>Xã</t>
  </si>
  <si>
    <t>…………………………………………</t>
  </si>
  <si>
    <t>Đơn vị: Triệu đồng</t>
  </si>
  <si>
    <t>TỔNG THU NSNN TRÊN ĐỊA BÀN</t>
  </si>
  <si>
    <t>Tốc độ tăng thu NSNN trên địa bàn (%)</t>
  </si>
  <si>
    <t>Tỷ lệ thu NSNN so với GRDP (%)</t>
  </si>
  <si>
    <t>Tỷ lệ thu từ thuế, phí so với GRDP (%)</t>
  </si>
  <si>
    <t>I</t>
  </si>
  <si>
    <t xml:space="preserve">Thu nội địa </t>
  </si>
  <si>
    <t>Tốc độ tăng thu  (%)</t>
  </si>
  <si>
    <t>Tỷ trọng trong tổng thu NSNN trên địa bàn (%)</t>
  </si>
  <si>
    <t>Trong đó: Thu tiền sử dụng đất</t>
  </si>
  <si>
    <t xml:space="preserve">                 Thu xổ số kiến thiết</t>
  </si>
  <si>
    <t>II</t>
  </si>
  <si>
    <t>Thu từ dầu thô (nếu có)</t>
  </si>
  <si>
    <t>III</t>
  </si>
  <si>
    <t>Thu từ hoạt động xuất, nhập khẩu (nếu có)</t>
  </si>
  <si>
    <t>IV</t>
  </si>
  <si>
    <t>Thu viện trợ (nếu có)</t>
  </si>
  <si>
    <t>C</t>
  </si>
  <si>
    <t>TỔNG THU NSĐP</t>
  </si>
  <si>
    <t>Tốc độ tăng thu NSĐP (%)</t>
  </si>
  <si>
    <t>Tỷ lệ thu NSĐP so với GRDP  (%)</t>
  </si>
  <si>
    <t>Thu NSĐP được hưởng theo phân cấp</t>
  </si>
  <si>
    <t>Tốc độ tăng  (%)</t>
  </si>
  <si>
    <t>Tỷ trọng trong tổng thu NSĐP (%)</t>
  </si>
  <si>
    <t>Thu bổ sung từ ngân sách cấp trên</t>
  </si>
  <si>
    <t>Thu bổ sung cân đối ngân sách</t>
  </si>
  <si>
    <t>Thu bổ sung có mục tiêu</t>
  </si>
  <si>
    <t>D</t>
  </si>
  <si>
    <t>Tỷ lệ chi NSĐP so với GRDP  (%)</t>
  </si>
  <si>
    <t>Chi đầu tư phát triển (1)</t>
  </si>
  <si>
    <t>Tỷ trọng trong tổng chi NSĐP (%)</t>
  </si>
  <si>
    <t>Chi thường xuyên</t>
  </si>
  <si>
    <t>Chi trả nợ lãi các khoản do chính quyền địa phương vay</t>
  </si>
  <si>
    <t>Chi tạo nguồn, điều chỉnh tiền lương</t>
  </si>
  <si>
    <t>E</t>
  </si>
  <si>
    <t>BỘI CHI/BỘI THU NSĐP</t>
  </si>
  <si>
    <t>G</t>
  </si>
  <si>
    <t>TỔNG MỨC VAY, TRẢ NỢ  CỦA NSĐP</t>
  </si>
  <si>
    <t>Hạn mức dư nợ vay tối đa của NSĐP</t>
  </si>
  <si>
    <t>Mức dư nợ đầu kỳ (năm)</t>
  </si>
  <si>
    <t>Tỷ lệ mức dư nợ đầu kỳ (năm) so với mức dư nợ vay tối đa của NSĐP (%)</t>
  </si>
  <si>
    <t>Tỷ lệ mức dư nợ đầu kỳ (năm) so với GRDP (%)</t>
  </si>
  <si>
    <t>Trả nợ gốc vay trong kỳ (năm)</t>
  </si>
  <si>
    <t>Từ nguồn vay để trả nợ gốc</t>
  </si>
  <si>
    <t>Tổng mức vay trong kỳ (năm)</t>
  </si>
  <si>
    <t>Vay để bù đắp bội chi</t>
  </si>
  <si>
    <t>Vay để trả nợ gốc</t>
  </si>
  <si>
    <t>V</t>
  </si>
  <si>
    <t>Mức dư nợ cuối kỳ (năm)</t>
  </si>
  <si>
    <t>Tỷ lệ mức dư nợ cuối kỳ (năm) so với mức dư nợ vay tối đa của NSĐP (%)</t>
  </si>
  <si>
    <t>Tỷ lệ mức dư nợ cuối kỳ (năm) so với GRDP (%)</t>
  </si>
  <si>
    <t xml:space="preserve">            quyết định cộng với (+) số bội chi ngân sách địa phương (nếu có) hoặc trừ đi (-) số bội thu ngân sách địa phương và chi trả nợ lãi (nếu có).</t>
  </si>
  <si>
    <t xml:space="preserve">      (2) Cột 8 không chi tiết từng năm</t>
  </si>
  <si>
    <t>7,5-8</t>
  </si>
  <si>
    <t>54-58</t>
  </si>
  <si>
    <t>5,6-5,9</t>
  </si>
  <si>
    <t>33,7-34</t>
  </si>
  <si>
    <t>54,1-54,75</t>
  </si>
  <si>
    <t>5,9-5,95</t>
  </si>
  <si>
    <t>Tăng bình quân 10-12,5%/năm</t>
  </si>
  <si>
    <t>GRDP bình quân đầu người</t>
  </si>
  <si>
    <t>145-160</t>
  </si>
  <si>
    <t>75-80</t>
  </si>
  <si>
    <t>80-85</t>
  </si>
  <si>
    <t>&lt;0,5</t>
  </si>
  <si>
    <t>1-1,5</t>
  </si>
  <si>
    <t>1.308,43-
1.335,00</t>
  </si>
  <si>
    <t>Công nhận 24 xã đạt chuẩn nông thôn mới nâng cao (trong đó có 08 xã đạt chuẩn nông thôn mới kiểu mẫu)</t>
  </si>
  <si>
    <t>Tổng sản phẩm trong nước (GRDP) theo giá hiện hành</t>
  </si>
  <si>
    <t>TỔNG SẢN PHẨM TRONG NƯỚC (GRDP) THEO GIÁ HIỆN HÀNH</t>
  </si>
  <si>
    <r>
      <rPr>
        <b/>
        <i/>
        <sz val="14"/>
        <rFont val="Times New Roman"/>
        <family val="1"/>
      </rPr>
      <t xml:space="preserve">Ghi chú: </t>
    </r>
    <r>
      <rPr>
        <i/>
        <sz val="12"/>
        <rFont val="Times New Roman"/>
        <family val="1"/>
      </rPr>
      <t>Tổng sản phẩm trong nước (GRDP) giai đoạn 2021-2025 lấy theo giá so sánh.</t>
    </r>
  </si>
  <si>
    <r>
      <rPr>
        <b/>
        <sz val="14"/>
        <rFont val="Times New Roman"/>
        <family val="1"/>
      </rPr>
      <t>Ghi chú</t>
    </r>
    <r>
      <rPr>
        <sz val="14"/>
        <rFont val="Times New Roman"/>
        <family val="1"/>
      </rPr>
      <t>: Giai đoạn 2021 - 2025 chưa kể số thu bổ sung có mục tiêu của NSTW</t>
    </r>
  </si>
  <si>
    <t>Từ nguồn bội thu NSĐP; tăng thu, tiết kiệm chi; kết dư ngân sách cấp thành phố</t>
  </si>
  <si>
    <t>Tốc độ tăng chi NSĐP (%)</t>
  </si>
  <si>
    <r>
      <rPr>
        <b/>
        <sz val="14"/>
        <rFont val="Times New Roman"/>
        <family val="1"/>
      </rPr>
      <t>Ghi chú</t>
    </r>
    <r>
      <rPr>
        <sz val="10"/>
        <rFont val="Times New Roman"/>
        <family val="1"/>
      </rPr>
      <t>:</t>
    </r>
    <r>
      <rPr>
        <sz val="12"/>
        <rFont val="Times New Roman"/>
        <family val="1"/>
      </rPr>
      <t xml:space="preserve">(1) Năm đầu thời kỳ ổn định ngân sách, dự toán chi đầu tư phát triển ngân sách địa phương được xác định bằng định mức phân bổ chi đầu tư phát triển do Ủy ban thường vụ Quốc hội </t>
    </r>
  </si>
  <si>
    <t>TỔNG CHI CÂN ĐỐI NSĐP (I + II + III + IV)</t>
  </si>
  <si>
    <t>(Kèm theo Nghị quyết số 35/NQ-HĐND ngày 04 tháng 12 năm 2020 của Hội đồng nhân dân thành phố)</t>
  </si>
  <si>
    <t>Phụ lục I</t>
  </si>
  <si>
    <t>Thực hiện giai đoạn 2016 - 2020</t>
  </si>
  <si>
    <t>Kế hoạch giai đoạn 2021 - 2025</t>
  </si>
  <si>
    <t>DỰ BÁO MỘT SỐ CHỈ TIÊU KINH TẾ - XÃ HỘI CHỦ YẾU GIAI ĐOẠN 2021 - 2025</t>
  </si>
  <si>
    <t>Phụ lục II</t>
  </si>
  <si>
    <t>Tổng giai đoạn 2016 - 2020</t>
  </si>
  <si>
    <t>KẾ HOẠCH TÀI CHÍNH - NGÂN SÁCH GIAI ĐOẠN 05 NĂM 2021 - 2025</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</si>
</sst>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numFmt numFmtId="173" formatCode="#,###.0"/>
    <numFmt numFmtId="174" formatCode="#,###.00"/>
    <numFmt numFmtId="175" formatCode="##,##0.00"/>
    <numFmt numFmtId="176" formatCode="#,##0.0"/>
    <numFmt numFmtId="177" formatCode="#,###.000"/>
    <numFmt numFmtId="178" formatCode="_(* #,##0_);_(* \(#,##0\);_(* &quot;-&quot;??_);_(@_)"/>
    <numFmt numFmtId="179" formatCode="_-* #,##0.000\ _₫_-;\-* #,##0.000\ _₫_-;_-* &quot;-&quot;??\ _₫_-;_-@_-"/>
    <numFmt numFmtId="180" formatCode="_-* #,##0.0000\ _₫_-;\-* #,##0.0000\ _₫_-;_-* &quot;-&quot;??\ _₫_-;_-@_-"/>
    <numFmt numFmtId="181" formatCode="_-* #,##0.0\ _₫_-;\-* #,##0.0\ _₫_-;_-* &quot;-&quot;??\ _₫_-;_-@_-"/>
    <numFmt numFmtId="182" formatCode="_-* #,##0\ _₫_-;\-* #,##0\ _₫_-;_-* &quot;-&quot;??\ _₫_-;_-@_-"/>
    <numFmt numFmtId="183" formatCode="#,##0,,"/>
    <numFmt numFmtId="184" formatCode="#,##0.0,,"/>
    <numFmt numFmtId="185" formatCode="#,##0.00,,"/>
    <numFmt numFmtId="186" formatCode="#,##0.000,,"/>
    <numFmt numFmtId="187" formatCode="#,##0.0000,,"/>
    <numFmt numFmtId="188" formatCode="#,##0.00000,,"/>
    <numFmt numFmtId="189" formatCode="#,##0.000000,,"/>
    <numFmt numFmtId="190" formatCode="#,##0.0000000,,"/>
    <numFmt numFmtId="191" formatCode="#,##0.00000000,,"/>
    <numFmt numFmtId="192" formatCode="#,##0.000"/>
    <numFmt numFmtId="193" formatCode="#,##0.0000"/>
    <numFmt numFmtId="194" formatCode="[$-409]dddd\,\ mmmm\ d\,\ yyyy"/>
    <numFmt numFmtId="195" formatCode="[$-409]h:mm:ss\ AM/PM"/>
  </numFmts>
  <fonts count="78">
    <font>
      <sz val="12"/>
      <name val=".VnTime"/>
      <family val="0"/>
    </font>
    <font>
      <sz val="11"/>
      <color indexed="8"/>
      <name val="Arial"/>
      <family val="2"/>
    </font>
    <font>
      <sz val="12"/>
      <name val="Times New Roman"/>
      <family val="1"/>
    </font>
    <font>
      <sz val="14"/>
      <name val="Times New Roman"/>
      <family val="1"/>
    </font>
    <font>
      <b/>
      <sz val="14"/>
      <name val="Times New Roman"/>
      <family val="1"/>
    </font>
    <font>
      <b/>
      <i/>
      <sz val="14"/>
      <name val="Times New Roman"/>
      <family val="1"/>
    </font>
    <font>
      <i/>
      <sz val="14"/>
      <name val="Times New Roman"/>
      <family val="1"/>
    </font>
    <font>
      <sz val="13"/>
      <name val="Times New Roman"/>
      <family val="1"/>
    </font>
    <font>
      <b/>
      <sz val="11"/>
      <name val="Times New Roman"/>
      <family val="1"/>
    </font>
    <font>
      <i/>
      <sz val="12"/>
      <name val="Times New Roman"/>
      <family val="1"/>
    </font>
    <font>
      <b/>
      <i/>
      <sz val="11"/>
      <name val="Times New Roman"/>
      <family val="1"/>
    </font>
    <font>
      <b/>
      <sz val="12"/>
      <name val="Times New Roman"/>
      <family val="1"/>
    </font>
    <font>
      <sz val="14"/>
      <name val=".VnTime"/>
      <family val="2"/>
    </font>
    <font>
      <sz val="10"/>
      <name val="Times New Roman"/>
      <family val="1"/>
    </font>
    <font>
      <sz val="8"/>
      <name val="Times New Roman"/>
      <family val="1"/>
    </font>
    <font>
      <b/>
      <sz val="16"/>
      <name val="Times New Roman"/>
      <family val="1"/>
    </font>
    <font>
      <i/>
      <sz val="15"/>
      <name val="Times New Roman"/>
      <family val="1"/>
    </font>
    <font>
      <i/>
      <sz val="16"/>
      <name val="Times New Roman"/>
      <family val="1"/>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Times New Roman"/>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4"/>
      <color indexed="8"/>
      <name val="Times New Roman"/>
      <family val="1"/>
    </font>
    <font>
      <sz val="14"/>
      <color indexed="8"/>
      <name val="Times New Roman"/>
      <family val="1"/>
    </font>
    <font>
      <sz val="14"/>
      <color indexed="9"/>
      <name val="Times New Roman"/>
      <family val="1"/>
    </font>
    <font>
      <b/>
      <sz val="14"/>
      <color indexed="9"/>
      <name val="Times New Roman"/>
      <family val="1"/>
    </font>
    <font>
      <b/>
      <sz val="12"/>
      <color indexed="9"/>
      <name val="Times New Roman"/>
      <family val="1"/>
    </font>
    <font>
      <sz val="12"/>
      <color indexed="9"/>
      <name val="Times New Roman"/>
      <family val="1"/>
    </font>
    <font>
      <sz val="13"/>
      <color indexed="9"/>
      <name val="Times New Roman"/>
      <family val="1"/>
    </font>
    <font>
      <b/>
      <sz val="11"/>
      <color indexed="9"/>
      <name val="Times New Roman"/>
      <family val="1"/>
    </font>
    <font>
      <i/>
      <sz val="15"/>
      <color indexed="8"/>
      <name val="Times New Roman"/>
      <family val="1"/>
    </font>
    <font>
      <sz val="8"/>
      <color indexed="8"/>
      <name val="Times New Roman"/>
      <family val="1"/>
    </font>
    <font>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sz val="10"/>
      <color theme="1"/>
      <name val="Times New Roman"/>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4"/>
      <color rgb="FF000000"/>
      <name val="Times New Roman"/>
      <family val="1"/>
    </font>
    <font>
      <sz val="14"/>
      <color theme="1"/>
      <name val="Times New Roman"/>
      <family val="1"/>
    </font>
    <font>
      <b/>
      <sz val="14"/>
      <color theme="1"/>
      <name val="Times New Roman"/>
      <family val="1"/>
    </font>
    <font>
      <sz val="14"/>
      <color theme="0"/>
      <name val="Times New Roman"/>
      <family val="1"/>
    </font>
    <font>
      <b/>
      <sz val="14"/>
      <color theme="0"/>
      <name val="Times New Roman"/>
      <family val="1"/>
    </font>
    <font>
      <b/>
      <sz val="12"/>
      <color theme="0"/>
      <name val="Times New Roman"/>
      <family val="1"/>
    </font>
    <font>
      <sz val="12"/>
      <color theme="0"/>
      <name val="Times New Roman"/>
      <family val="1"/>
    </font>
    <font>
      <sz val="13"/>
      <color theme="0"/>
      <name val="Times New Roman"/>
      <family val="1"/>
    </font>
    <font>
      <b/>
      <sz val="11"/>
      <color theme="0"/>
      <name val="Times New Roman"/>
      <family val="1"/>
    </font>
    <font>
      <i/>
      <sz val="15"/>
      <color theme="1"/>
      <name val="Times New Roman"/>
      <family val="1"/>
    </font>
    <font>
      <sz val="8"/>
      <color theme="1"/>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43" fontId="48" fillId="0" borderId="0" applyFont="0" applyFill="0" applyBorder="0" applyAlignment="0" applyProtection="0"/>
    <xf numFmtId="41" fontId="48" fillId="0" borderId="0" applyFont="0" applyFill="0" applyBorder="0" applyAlignment="0" applyProtection="0"/>
    <xf numFmtId="43" fontId="52" fillId="0" borderId="0" applyFont="0" applyFill="0" applyBorder="0" applyAlignment="0" applyProtection="0"/>
    <xf numFmtId="44" fontId="48" fillId="0" borderId="0" applyFont="0" applyFill="0" applyBorder="0" applyAlignment="0" applyProtection="0"/>
    <xf numFmtId="42" fontId="48" fillId="0" borderId="0" applyFont="0" applyFill="0" applyBorder="0" applyAlignment="0" applyProtection="0"/>
    <xf numFmtId="0" fontId="53" fillId="28" borderId="2"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12" fillId="0" borderId="0" applyProtection="0">
      <alignment/>
    </xf>
    <xf numFmtId="0" fontId="48" fillId="32" borderId="7" applyNumberFormat="0" applyFont="0" applyAlignment="0" applyProtection="0"/>
    <xf numFmtId="0" fontId="62" fillId="27" borderId="8" applyNumberFormat="0" applyAlignment="0" applyProtection="0"/>
    <xf numFmtId="9" fontId="48"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81">
    <xf numFmtId="0" fontId="0" fillId="0" borderId="0" xfId="0" applyAlignment="1">
      <alignment/>
    </xf>
    <xf numFmtId="0" fontId="2" fillId="0" borderId="0" xfId="0" applyFont="1" applyAlignment="1">
      <alignment/>
    </xf>
    <xf numFmtId="0" fontId="5" fillId="0" borderId="0" xfId="0" applyFont="1" applyAlignment="1">
      <alignment horizontal="left"/>
    </xf>
    <xf numFmtId="0" fontId="6" fillId="0" borderId="0" xfId="0" applyFont="1" applyAlignment="1">
      <alignment horizontal="left"/>
    </xf>
    <xf numFmtId="0" fontId="6" fillId="0" borderId="0" xfId="0" applyFont="1" applyBorder="1" applyAlignment="1">
      <alignment horizontal="right"/>
    </xf>
    <xf numFmtId="0" fontId="3" fillId="0" borderId="0" xfId="0" applyFont="1" applyAlignment="1">
      <alignment/>
    </xf>
    <xf numFmtId="0" fontId="7" fillId="0" borderId="0" xfId="0" applyFont="1" applyAlignment="1">
      <alignment/>
    </xf>
    <xf numFmtId="0" fontId="4" fillId="0" borderId="10" xfId="0" applyFont="1" applyBorder="1" applyAlignment="1">
      <alignment horizontal="center"/>
    </xf>
    <xf numFmtId="0" fontId="8" fillId="0" borderId="11" xfId="0" applyFont="1" applyBorder="1" applyAlignment="1">
      <alignment horizontal="center" vertical="center"/>
    </xf>
    <xf numFmtId="0" fontId="8" fillId="0" borderId="0" xfId="0" applyFont="1" applyAlignment="1">
      <alignment vertical="center"/>
    </xf>
    <xf numFmtId="0" fontId="8" fillId="0" borderId="10" xfId="0" applyFont="1" applyBorder="1" applyAlignment="1">
      <alignment horizontal="center" vertical="center"/>
    </xf>
    <xf numFmtId="172" fontId="2" fillId="0" borderId="10" xfId="0" applyNumberFormat="1" applyFont="1" applyBorder="1" applyAlignment="1">
      <alignment horizontal="right" vertical="center"/>
    </xf>
    <xf numFmtId="0" fontId="3" fillId="0" borderId="10" xfId="0" applyFont="1" applyBorder="1" applyAlignment="1">
      <alignment/>
    </xf>
    <xf numFmtId="3" fontId="3" fillId="0" borderId="10" xfId="0" applyNumberFormat="1" applyFont="1" applyBorder="1" applyAlignment="1">
      <alignment horizontal="center"/>
    </xf>
    <xf numFmtId="0" fontId="6" fillId="0" borderId="0" xfId="0" applyFont="1" applyAlignment="1">
      <alignment/>
    </xf>
    <xf numFmtId="0" fontId="4" fillId="0" borderId="0" xfId="0" applyFont="1" applyAlignment="1">
      <alignment/>
    </xf>
    <xf numFmtId="0" fontId="11" fillId="0" borderId="0" xfId="0" applyFont="1" applyAlignment="1">
      <alignment/>
    </xf>
    <xf numFmtId="0" fontId="4" fillId="0" borderId="12" xfId="0" applyFont="1" applyBorder="1" applyAlignment="1">
      <alignment horizontal="center" vertical="center" wrapText="1"/>
    </xf>
    <xf numFmtId="0" fontId="10" fillId="0" borderId="0" xfId="0" applyFont="1" applyAlignment="1">
      <alignment/>
    </xf>
    <xf numFmtId="0" fontId="8" fillId="0" borderId="0" xfId="0" applyFont="1" applyAlignment="1">
      <alignment/>
    </xf>
    <xf numFmtId="0" fontId="4" fillId="0" borderId="13" xfId="0" applyFont="1" applyBorder="1" applyAlignment="1">
      <alignment horizontal="center" vertical="center"/>
    </xf>
    <xf numFmtId="0" fontId="3" fillId="0" borderId="13" xfId="0" applyFont="1" applyBorder="1" applyAlignment="1">
      <alignment vertical="center" wrapText="1"/>
    </xf>
    <xf numFmtId="172" fontId="2" fillId="0" borderId="13" xfId="0" applyNumberFormat="1" applyFont="1" applyBorder="1" applyAlignment="1">
      <alignment horizontal="right" vertical="center"/>
    </xf>
    <xf numFmtId="0" fontId="4" fillId="0" borderId="14" xfId="0" applyFont="1" applyBorder="1" applyAlignment="1">
      <alignment horizontal="center"/>
    </xf>
    <xf numFmtId="0" fontId="3" fillId="0" borderId="14" xfId="0" applyFont="1" applyBorder="1" applyAlignment="1">
      <alignment/>
    </xf>
    <xf numFmtId="172" fontId="2" fillId="0" borderId="14" xfId="0" applyNumberFormat="1" applyFont="1" applyBorder="1" applyAlignment="1">
      <alignment horizontal="right"/>
    </xf>
    <xf numFmtId="173" fontId="2" fillId="0" borderId="14" xfId="0" applyNumberFormat="1" applyFont="1" applyBorder="1" applyAlignment="1">
      <alignment horizontal="right"/>
    </xf>
    <xf numFmtId="0" fontId="5" fillId="0" borderId="14" xfId="0" applyFont="1" applyBorder="1" applyAlignment="1" quotePrefix="1">
      <alignment horizontal="center"/>
    </xf>
    <xf numFmtId="0" fontId="6" fillId="0" borderId="14" xfId="0" applyFont="1" applyBorder="1" applyAlignment="1">
      <alignment/>
    </xf>
    <xf numFmtId="174" fontId="9" fillId="0" borderId="14" xfId="0" applyNumberFormat="1" applyFont="1" applyBorder="1" applyAlignment="1">
      <alignment horizontal="right"/>
    </xf>
    <xf numFmtId="174" fontId="2" fillId="0" borderId="14" xfId="0" applyNumberFormat="1" applyFont="1" applyBorder="1" applyAlignment="1">
      <alignment horizontal="right"/>
    </xf>
    <xf numFmtId="173" fontId="9" fillId="0" borderId="14" xfId="0" applyNumberFormat="1" applyFont="1" applyBorder="1" applyAlignment="1">
      <alignment horizontal="right"/>
    </xf>
    <xf numFmtId="0" fontId="2" fillId="0" borderId="14" xfId="0" applyFont="1" applyBorder="1" applyAlignment="1">
      <alignment/>
    </xf>
    <xf numFmtId="0" fontId="11" fillId="0" borderId="14" xfId="0" applyFont="1" applyBorder="1" applyAlignment="1">
      <alignment/>
    </xf>
    <xf numFmtId="0" fontId="3" fillId="0" borderId="14" xfId="0" applyFont="1" applyBorder="1" applyAlignment="1">
      <alignment wrapText="1"/>
    </xf>
    <xf numFmtId="172" fontId="2" fillId="0" borderId="14" xfId="0" applyNumberFormat="1" applyFont="1" applyBorder="1" applyAlignment="1">
      <alignment horizontal="right" vertical="center"/>
    </xf>
    <xf numFmtId="0" fontId="5" fillId="0" borderId="14" xfId="0" applyFont="1" applyBorder="1" applyAlignment="1">
      <alignment horizontal="center"/>
    </xf>
    <xf numFmtId="0" fontId="4" fillId="0" borderId="14" xfId="0" applyFont="1" applyBorder="1" applyAlignment="1" quotePrefix="1">
      <alignment horizontal="center"/>
    </xf>
    <xf numFmtId="172" fontId="9" fillId="0" borderId="14" xfId="0" applyNumberFormat="1" applyFont="1" applyBorder="1" applyAlignment="1">
      <alignment horizontal="right"/>
    </xf>
    <xf numFmtId="174" fontId="2" fillId="0" borderId="14" xfId="0" applyNumberFormat="1" applyFont="1" applyBorder="1" applyAlignment="1">
      <alignment horizontal="right" vertical="center" wrapText="1"/>
    </xf>
    <xf numFmtId="174" fontId="2" fillId="0" borderId="14" xfId="0" applyNumberFormat="1" applyFont="1" applyBorder="1" applyAlignment="1">
      <alignment horizontal="right" vertical="center"/>
    </xf>
    <xf numFmtId="4" fontId="2" fillId="0" borderId="14" xfId="0" applyNumberFormat="1" applyFont="1" applyBorder="1" applyAlignment="1">
      <alignment horizontal="right"/>
    </xf>
    <xf numFmtId="175" fontId="2" fillId="0" borderId="14" xfId="0" applyNumberFormat="1" applyFont="1" applyBorder="1" applyAlignment="1">
      <alignment horizontal="right"/>
    </xf>
    <xf numFmtId="0" fontId="4" fillId="0" borderId="14" xfId="0" applyFont="1" applyBorder="1" applyAlignment="1">
      <alignment horizontal="center" vertical="center"/>
    </xf>
    <xf numFmtId="0" fontId="3" fillId="0" borderId="14" xfId="0" applyFont="1" applyBorder="1" applyAlignment="1">
      <alignment vertical="center"/>
    </xf>
    <xf numFmtId="0" fontId="4" fillId="0" borderId="15" xfId="0" applyFont="1" applyBorder="1" applyAlignment="1">
      <alignment horizontal="center" vertical="center"/>
    </xf>
    <xf numFmtId="0" fontId="3" fillId="0" borderId="15" xfId="0" applyFont="1" applyBorder="1" applyAlignment="1">
      <alignment vertical="center"/>
    </xf>
    <xf numFmtId="172" fontId="2" fillId="0" borderId="15" xfId="0" applyNumberFormat="1" applyFont="1" applyBorder="1" applyAlignment="1">
      <alignment horizontal="right" vertical="center"/>
    </xf>
    <xf numFmtId="0" fontId="4" fillId="0" borderId="0" xfId="0" applyFont="1" applyBorder="1" applyAlignment="1">
      <alignment/>
    </xf>
    <xf numFmtId="0" fontId="3" fillId="0" borderId="0" xfId="0" applyFont="1" applyBorder="1" applyAlignment="1">
      <alignment/>
    </xf>
    <xf numFmtId="0" fontId="2" fillId="0" borderId="0" xfId="0" applyFont="1" applyBorder="1" applyAlignment="1">
      <alignment/>
    </xf>
    <xf numFmtId="0" fontId="4" fillId="0" borderId="12" xfId="0" applyFont="1" applyBorder="1" applyAlignment="1">
      <alignment horizontal="center" vertical="center"/>
    </xf>
    <xf numFmtId="0" fontId="11" fillId="0" borderId="0" xfId="0" applyFont="1" applyAlignment="1">
      <alignment horizontal="right" vertical="center"/>
    </xf>
    <xf numFmtId="0" fontId="2" fillId="0" borderId="0" xfId="0" applyFont="1" applyAlignment="1">
      <alignment vertical="center"/>
    </xf>
    <xf numFmtId="0" fontId="2" fillId="33" borderId="0" xfId="0" applyFont="1" applyFill="1" applyAlignment="1">
      <alignment vertical="center"/>
    </xf>
    <xf numFmtId="0" fontId="3" fillId="33" borderId="0" xfId="0" applyFont="1" applyFill="1" applyAlignment="1">
      <alignment vertical="center"/>
    </xf>
    <xf numFmtId="0" fontId="3" fillId="0" borderId="0" xfId="0" applyFont="1" applyAlignment="1">
      <alignment vertical="center"/>
    </xf>
    <xf numFmtId="0" fontId="7" fillId="0" borderId="0" xfId="0" applyFont="1" applyAlignment="1">
      <alignment vertical="center"/>
    </xf>
    <xf numFmtId="0" fontId="14" fillId="0" borderId="11" xfId="0" applyFont="1" applyBorder="1" applyAlignment="1">
      <alignment horizontal="center" vertical="center"/>
    </xf>
    <xf numFmtId="0" fontId="14" fillId="33" borderId="11" xfId="0" applyFont="1" applyFill="1" applyBorder="1" applyAlignment="1">
      <alignment horizontal="center" vertical="center"/>
    </xf>
    <xf numFmtId="0" fontId="4" fillId="0" borderId="12" xfId="0" applyFont="1" applyBorder="1" applyAlignment="1">
      <alignment vertical="center" wrapText="1"/>
    </xf>
    <xf numFmtId="0" fontId="3" fillId="0" borderId="14" xfId="0" applyFont="1" applyBorder="1" applyAlignment="1" quotePrefix="1">
      <alignment horizontal="center" vertical="center"/>
    </xf>
    <xf numFmtId="0" fontId="3" fillId="0" borderId="14" xfId="0" applyFont="1" applyBorder="1" applyAlignment="1">
      <alignment vertical="center" wrapText="1"/>
    </xf>
    <xf numFmtId="0" fontId="2" fillId="0" borderId="0" xfId="0" applyFont="1" applyAlignment="1">
      <alignment horizontal="left" vertical="center"/>
    </xf>
    <xf numFmtId="0" fontId="3" fillId="33" borderId="14" xfId="0" applyFont="1" applyFill="1" applyBorder="1" applyAlignment="1">
      <alignment vertical="center"/>
    </xf>
    <xf numFmtId="0" fontId="3" fillId="0" borderId="0" xfId="0" applyFont="1" applyAlignment="1">
      <alignment horizontal="left" vertical="center"/>
    </xf>
    <xf numFmtId="0" fontId="2" fillId="0" borderId="14" xfId="0" applyFont="1" applyBorder="1" applyAlignment="1">
      <alignment horizontal="left" vertical="center" wrapText="1"/>
    </xf>
    <xf numFmtId="0" fontId="2" fillId="0" borderId="14" xfId="0" applyFont="1" applyBorder="1" applyAlignment="1">
      <alignment horizontal="center" vertical="center"/>
    </xf>
    <xf numFmtId="0" fontId="4" fillId="0" borderId="0" xfId="0" applyFont="1" applyAlignment="1">
      <alignment/>
    </xf>
    <xf numFmtId="0" fontId="3" fillId="0" borderId="14" xfId="0" applyFont="1" applyBorder="1" applyAlignment="1" quotePrefix="1">
      <alignment horizontal="center"/>
    </xf>
    <xf numFmtId="0" fontId="3" fillId="0" borderId="0" xfId="0" applyFont="1" applyAlignment="1">
      <alignment/>
    </xf>
    <xf numFmtId="0" fontId="4" fillId="0" borderId="13" xfId="0" applyFont="1" applyBorder="1" applyAlignment="1">
      <alignment horizontal="center"/>
    </xf>
    <xf numFmtId="182" fontId="66" fillId="33" borderId="14" xfId="41" applyNumberFormat="1" applyFont="1" applyFill="1" applyBorder="1" applyAlignment="1">
      <alignment horizontal="right" wrapText="1"/>
    </xf>
    <xf numFmtId="0" fontId="3" fillId="0" borderId="14" xfId="0" applyFont="1" applyBorder="1" applyAlignment="1">
      <alignment horizontal="center"/>
    </xf>
    <xf numFmtId="183" fontId="66" fillId="33" borderId="14" xfId="43" applyNumberFormat="1" applyFont="1" applyFill="1" applyBorder="1" applyAlignment="1">
      <alignment horizontal="right" wrapText="1"/>
    </xf>
    <xf numFmtId="3" fontId="4" fillId="33" borderId="12" xfId="0" applyNumberFormat="1" applyFont="1" applyFill="1" applyBorder="1" applyAlignment="1">
      <alignment horizontal="right" vertical="center" wrapText="1"/>
    </xf>
    <xf numFmtId="172" fontId="4" fillId="0" borderId="12" xfId="0" applyNumberFormat="1" applyFont="1" applyBorder="1" applyAlignment="1">
      <alignment horizontal="right" vertical="center" wrapText="1"/>
    </xf>
    <xf numFmtId="3" fontId="4" fillId="33" borderId="13" xfId="0" applyNumberFormat="1" applyFont="1" applyFill="1" applyBorder="1" applyAlignment="1">
      <alignment horizontal="right" wrapText="1"/>
    </xf>
    <xf numFmtId="3" fontId="4" fillId="0" borderId="13" xfId="0" applyNumberFormat="1" applyFont="1" applyBorder="1" applyAlignment="1">
      <alignment horizontal="right" wrapText="1"/>
    </xf>
    <xf numFmtId="3" fontId="3" fillId="33" borderId="14" xfId="0" applyNumberFormat="1" applyFont="1" applyFill="1" applyBorder="1" applyAlignment="1">
      <alignment horizontal="right" wrapText="1"/>
    </xf>
    <xf numFmtId="4" fontId="3" fillId="0" borderId="14" xfId="0" applyNumberFormat="1" applyFont="1" applyBorder="1" applyAlignment="1">
      <alignment horizontal="right" wrapText="1"/>
    </xf>
    <xf numFmtId="4" fontId="3" fillId="33" borderId="14" xfId="0" applyNumberFormat="1" applyFont="1" applyFill="1" applyBorder="1" applyAlignment="1">
      <alignment horizontal="right" wrapText="1"/>
    </xf>
    <xf numFmtId="3" fontId="3" fillId="0" borderId="14" xfId="0" applyNumberFormat="1" applyFont="1" applyBorder="1" applyAlignment="1">
      <alignment horizontal="right" wrapText="1"/>
    </xf>
    <xf numFmtId="3" fontId="4" fillId="33" borderId="14" xfId="0" applyNumberFormat="1" applyFont="1" applyFill="1" applyBorder="1" applyAlignment="1">
      <alignment horizontal="right" wrapText="1"/>
    </xf>
    <xf numFmtId="3" fontId="4" fillId="0" borderId="14" xfId="0" applyNumberFormat="1" applyFont="1" applyBorder="1" applyAlignment="1">
      <alignment horizontal="right" wrapText="1"/>
    </xf>
    <xf numFmtId="2" fontId="3" fillId="0" borderId="14" xfId="41" applyNumberFormat="1" applyFont="1" applyBorder="1" applyAlignment="1">
      <alignment horizontal="right" wrapText="1"/>
    </xf>
    <xf numFmtId="3" fontId="3" fillId="0" borderId="14" xfId="41" applyNumberFormat="1" applyFont="1" applyFill="1" applyBorder="1" applyAlignment="1">
      <alignment horizontal="right" wrapText="1"/>
    </xf>
    <xf numFmtId="3" fontId="3" fillId="0" borderId="14" xfId="56" applyNumberFormat="1" applyFont="1" applyFill="1" applyBorder="1" applyAlignment="1">
      <alignment horizontal="right" wrapText="1"/>
      <protection/>
    </xf>
    <xf numFmtId="178" fontId="67" fillId="0" borderId="14" xfId="41" applyNumberFormat="1" applyFont="1" applyFill="1" applyBorder="1" applyAlignment="1">
      <alignment horizontal="right" wrapText="1"/>
    </xf>
    <xf numFmtId="3" fontId="67" fillId="0" borderId="14" xfId="41" applyNumberFormat="1" applyFont="1" applyFill="1" applyBorder="1" applyAlignment="1">
      <alignment horizontal="right" wrapText="1"/>
    </xf>
    <xf numFmtId="3" fontId="68" fillId="0" borderId="14" xfId="41" applyNumberFormat="1" applyFont="1" applyBorder="1" applyAlignment="1">
      <alignment horizontal="right" wrapText="1"/>
    </xf>
    <xf numFmtId="3" fontId="4" fillId="0" borderId="14" xfId="41" applyNumberFormat="1" applyFont="1" applyFill="1" applyBorder="1" applyAlignment="1">
      <alignment horizontal="right" wrapText="1"/>
    </xf>
    <xf numFmtId="3" fontId="4" fillId="0" borderId="14" xfId="56" applyNumberFormat="1" applyFont="1" applyFill="1" applyBorder="1" applyAlignment="1">
      <alignment horizontal="right" wrapText="1"/>
      <protection/>
    </xf>
    <xf numFmtId="178" fontId="68" fillId="0" borderId="14" xfId="41" applyNumberFormat="1" applyFont="1" applyBorder="1" applyAlignment="1">
      <alignment horizontal="right" wrapText="1"/>
    </xf>
    <xf numFmtId="4" fontId="3" fillId="0" borderId="16" xfId="0" applyNumberFormat="1" applyFont="1" applyBorder="1" applyAlignment="1">
      <alignment horizontal="right" wrapText="1"/>
    </xf>
    <xf numFmtId="3" fontId="4" fillId="33" borderId="16" xfId="0" applyNumberFormat="1" applyFont="1" applyFill="1" applyBorder="1" applyAlignment="1">
      <alignment horizontal="right" wrapText="1"/>
    </xf>
    <xf numFmtId="2" fontId="3" fillId="33" borderId="14" xfId="41" applyNumberFormat="1" applyFont="1" applyFill="1" applyBorder="1" applyAlignment="1">
      <alignment horizontal="right" wrapText="1"/>
    </xf>
    <xf numFmtId="3" fontId="67" fillId="0" borderId="14" xfId="41" applyNumberFormat="1" applyFont="1" applyBorder="1" applyAlignment="1">
      <alignment horizontal="right" wrapText="1"/>
    </xf>
    <xf numFmtId="178" fontId="67" fillId="0" borderId="14" xfId="56" applyNumberFormat="1" applyFont="1" applyBorder="1" applyAlignment="1">
      <alignment horizontal="right" wrapText="1"/>
      <protection/>
    </xf>
    <xf numFmtId="193" fontId="3" fillId="33" borderId="14" xfId="0" applyNumberFormat="1" applyFont="1" applyFill="1" applyBorder="1" applyAlignment="1">
      <alignment horizontal="right" wrapText="1"/>
    </xf>
    <xf numFmtId="178" fontId="4" fillId="0" borderId="14" xfId="0" applyNumberFormat="1" applyFont="1" applyBorder="1" applyAlignment="1">
      <alignment horizontal="right" wrapText="1"/>
    </xf>
    <xf numFmtId="178" fontId="4" fillId="0" borderId="14" xfId="41" applyNumberFormat="1" applyFont="1" applyBorder="1" applyAlignment="1">
      <alignment horizontal="right" wrapText="1"/>
    </xf>
    <xf numFmtId="0" fontId="3" fillId="0" borderId="14" xfId="0" applyFont="1" applyBorder="1" applyAlignment="1">
      <alignment horizontal="right" vertical="center" wrapText="1"/>
    </xf>
    <xf numFmtId="2" fontId="3" fillId="0" borderId="14" xfId="0" applyNumberFormat="1" applyFont="1" applyBorder="1" applyAlignment="1">
      <alignment horizontal="right" vertical="center" wrapText="1"/>
    </xf>
    <xf numFmtId="0" fontId="3" fillId="0" borderId="14" xfId="0" applyFont="1" applyBorder="1" applyAlignment="1">
      <alignment horizontal="right" wrapText="1"/>
    </xf>
    <xf numFmtId="178" fontId="3" fillId="0" borderId="14" xfId="41" applyNumberFormat="1" applyFont="1" applyBorder="1" applyAlignment="1">
      <alignment horizontal="right" vertical="center" wrapText="1"/>
    </xf>
    <xf numFmtId="178" fontId="3" fillId="0" borderId="14" xfId="0" applyNumberFormat="1" applyFont="1" applyBorder="1" applyAlignment="1">
      <alignment horizontal="right" vertical="center" wrapText="1"/>
    </xf>
    <xf numFmtId="178" fontId="3" fillId="0" borderId="14" xfId="41" applyNumberFormat="1" applyFont="1" applyBorder="1" applyAlignment="1">
      <alignment horizontal="right" wrapText="1"/>
    </xf>
    <xf numFmtId="178" fontId="3" fillId="0" borderId="14" xfId="0" applyNumberFormat="1" applyFont="1" applyBorder="1" applyAlignment="1">
      <alignment horizontal="right" wrapText="1"/>
    </xf>
    <xf numFmtId="0" fontId="3" fillId="0" borderId="15" xfId="0" applyFont="1" applyBorder="1" applyAlignment="1">
      <alignment horizontal="right" vertical="center" wrapText="1"/>
    </xf>
    <xf numFmtId="183" fontId="4" fillId="33" borderId="14" xfId="43" applyNumberFormat="1" applyFont="1" applyFill="1" applyBorder="1" applyAlignment="1">
      <alignment horizontal="right" wrapText="1"/>
    </xf>
    <xf numFmtId="0" fontId="16" fillId="0" borderId="0" xfId="0" applyFont="1" applyAlignment="1">
      <alignment horizontal="center" vertical="center"/>
    </xf>
    <xf numFmtId="0" fontId="6" fillId="0" borderId="0" xfId="0" applyFont="1" applyAlignment="1">
      <alignment horizontal="center"/>
    </xf>
    <xf numFmtId="0" fontId="18" fillId="0" borderId="11"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4" fillId="0" borderId="14" xfId="0" applyFont="1" applyBorder="1" applyAlignment="1">
      <alignment vertical="center" wrapText="1"/>
    </xf>
    <xf numFmtId="0" fontId="16" fillId="0" borderId="0" xfId="0" applyFont="1" applyAlignment="1">
      <alignment horizontal="center" vertical="center" wrapText="1"/>
    </xf>
    <xf numFmtId="0" fontId="3" fillId="0" borderId="0" xfId="0" applyFont="1" applyAlignment="1">
      <alignment horizontal="left" vertical="center" wrapText="1"/>
    </xf>
    <xf numFmtId="0" fontId="14" fillId="0" borderId="11" xfId="0" applyFont="1" applyBorder="1" applyAlignment="1">
      <alignment horizontal="center" vertical="center" wrapText="1"/>
    </xf>
    <xf numFmtId="0" fontId="4" fillId="0" borderId="13" xfId="0" applyFont="1" applyBorder="1" applyAlignment="1">
      <alignment wrapText="1"/>
    </xf>
    <xf numFmtId="0" fontId="4" fillId="0" borderId="14" xfId="0" applyFont="1" applyBorder="1" applyAlignment="1">
      <alignment wrapText="1"/>
    </xf>
    <xf numFmtId="0" fontId="3" fillId="0" borderId="15" xfId="0" applyFont="1" applyBorder="1" applyAlignment="1">
      <alignment vertical="center" wrapText="1"/>
    </xf>
    <xf numFmtId="0" fontId="2" fillId="0" borderId="14" xfId="0" applyFont="1" applyBorder="1" applyAlignment="1">
      <alignment vertical="center" wrapText="1"/>
    </xf>
    <xf numFmtId="0" fontId="3" fillId="0" borderId="0" xfId="0" applyFont="1" applyAlignment="1">
      <alignment vertical="center" wrapText="1"/>
    </xf>
    <xf numFmtId="0" fontId="2" fillId="0" borderId="0" xfId="0" applyFont="1" applyAlignment="1">
      <alignment vertical="center" wrapText="1"/>
    </xf>
    <xf numFmtId="0" fontId="69" fillId="0" borderId="0" xfId="0" applyFont="1" applyAlignment="1">
      <alignment/>
    </xf>
    <xf numFmtId="0" fontId="70" fillId="0" borderId="0" xfId="0" applyFont="1" applyAlignment="1">
      <alignment/>
    </xf>
    <xf numFmtId="0" fontId="71" fillId="0" borderId="0" xfId="0" applyFont="1" applyAlignment="1">
      <alignment horizontal="right" vertical="center"/>
    </xf>
    <xf numFmtId="0" fontId="72" fillId="0" borderId="0" xfId="0" applyFont="1" applyAlignment="1">
      <alignment vertical="center"/>
    </xf>
    <xf numFmtId="0" fontId="73" fillId="0" borderId="0" xfId="0" applyFont="1" applyAlignment="1">
      <alignment vertical="center"/>
    </xf>
    <xf numFmtId="0" fontId="74" fillId="0" borderId="0" xfId="0" applyFont="1" applyAlignment="1">
      <alignment vertical="center"/>
    </xf>
    <xf numFmtId="0" fontId="69" fillId="0" borderId="0" xfId="0" applyFont="1" applyAlignment="1">
      <alignment vertical="center"/>
    </xf>
    <xf numFmtId="182" fontId="70" fillId="0" borderId="0" xfId="0" applyNumberFormat="1" applyFont="1" applyAlignment="1">
      <alignment/>
    </xf>
    <xf numFmtId="171" fontId="69" fillId="0" borderId="0" xfId="0" applyNumberFormat="1" applyFont="1" applyAlignment="1">
      <alignment vertical="center"/>
    </xf>
    <xf numFmtId="0" fontId="72" fillId="0" borderId="0" xfId="0" applyFont="1" applyAlignment="1">
      <alignment horizontal="left" vertical="center"/>
    </xf>
    <xf numFmtId="0" fontId="75" fillId="0" borderId="0" xfId="0" applyFont="1" applyAlignment="1">
      <alignment horizontal="center" vertical="center"/>
    </xf>
    <xf numFmtId="0" fontId="76" fillId="33" borderId="11" xfId="0" applyFont="1" applyFill="1" applyBorder="1" applyAlignment="1">
      <alignment horizontal="center" vertical="center"/>
    </xf>
    <xf numFmtId="172" fontId="68" fillId="33" borderId="12" xfId="0" applyNumberFormat="1" applyFont="1" applyFill="1" applyBorder="1" applyAlignment="1">
      <alignment horizontal="right" vertical="center" wrapText="1"/>
    </xf>
    <xf numFmtId="3" fontId="68" fillId="33" borderId="13" xfId="0" applyNumberFormat="1" applyFont="1" applyFill="1" applyBorder="1" applyAlignment="1">
      <alignment horizontal="right" wrapText="1"/>
    </xf>
    <xf numFmtId="4" fontId="67" fillId="33" borderId="14" xfId="0" applyNumberFormat="1" applyFont="1" applyFill="1" applyBorder="1" applyAlignment="1">
      <alignment horizontal="right" wrapText="1"/>
    </xf>
    <xf numFmtId="3" fontId="67" fillId="33" borderId="14" xfId="0" applyNumberFormat="1" applyFont="1" applyFill="1" applyBorder="1" applyAlignment="1">
      <alignment horizontal="right" wrapText="1"/>
    </xf>
    <xf numFmtId="3" fontId="68" fillId="33" borderId="14" xfId="0" applyNumberFormat="1" applyFont="1" applyFill="1" applyBorder="1" applyAlignment="1">
      <alignment horizontal="right" wrapText="1"/>
    </xf>
    <xf numFmtId="4" fontId="68" fillId="33" borderId="16" xfId="0" applyNumberFormat="1" applyFont="1" applyFill="1" applyBorder="1" applyAlignment="1">
      <alignment horizontal="right" wrapText="1"/>
    </xf>
    <xf numFmtId="183" fontId="68" fillId="33" borderId="14" xfId="43" applyNumberFormat="1" applyFont="1" applyFill="1" applyBorder="1" applyAlignment="1">
      <alignment horizontal="right" wrapText="1"/>
    </xf>
    <xf numFmtId="193" fontId="67" fillId="33" borderId="14" xfId="0" applyNumberFormat="1" applyFont="1" applyFill="1" applyBorder="1" applyAlignment="1">
      <alignment horizontal="right" wrapText="1"/>
    </xf>
    <xf numFmtId="178" fontId="68" fillId="0" borderId="14" xfId="0" applyNumberFormat="1" applyFont="1" applyBorder="1" applyAlignment="1">
      <alignment horizontal="right" wrapText="1"/>
    </xf>
    <xf numFmtId="2" fontId="67" fillId="0" borderId="14" xfId="0" applyNumberFormat="1" applyFont="1" applyBorder="1" applyAlignment="1">
      <alignment horizontal="right" vertical="center" wrapText="1"/>
    </xf>
    <xf numFmtId="0" fontId="67" fillId="0" borderId="14" xfId="0" applyFont="1" applyBorder="1" applyAlignment="1">
      <alignment horizontal="right" vertical="center" wrapText="1"/>
    </xf>
    <xf numFmtId="0" fontId="67" fillId="0" borderId="14" xfId="0" applyFont="1" applyBorder="1" applyAlignment="1">
      <alignment horizontal="right" wrapText="1"/>
    </xf>
    <xf numFmtId="178" fontId="67" fillId="0" borderId="14" xfId="41" applyNumberFormat="1" applyFont="1" applyBorder="1" applyAlignment="1">
      <alignment horizontal="right" vertical="center" wrapText="1"/>
    </xf>
    <xf numFmtId="178" fontId="67" fillId="0" borderId="14" xfId="41" applyNumberFormat="1" applyFont="1" applyBorder="1" applyAlignment="1">
      <alignment horizontal="right" wrapText="1"/>
    </xf>
    <xf numFmtId="0" fontId="67" fillId="0" borderId="15" xfId="0" applyFont="1" applyBorder="1" applyAlignment="1">
      <alignment horizontal="right" vertical="center" wrapText="1"/>
    </xf>
    <xf numFmtId="0" fontId="67" fillId="33" borderId="14" xfId="0" applyFont="1" applyFill="1" applyBorder="1" applyAlignment="1">
      <alignment vertical="center"/>
    </xf>
    <xf numFmtId="0" fontId="67" fillId="33" borderId="0" xfId="0" applyFont="1" applyFill="1" applyAlignment="1">
      <alignment vertical="center"/>
    </xf>
    <xf numFmtId="0" fontId="77" fillId="33" borderId="0" xfId="0" applyFont="1" applyFill="1" applyAlignment="1">
      <alignment vertical="center"/>
    </xf>
    <xf numFmtId="0" fontId="18" fillId="0" borderId="14" xfId="0" applyFont="1" applyBorder="1" applyAlignment="1">
      <alignment horizontal="center" vertical="center" wrapText="1"/>
    </xf>
    <xf numFmtId="172" fontId="2" fillId="0" borderId="14"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15" fillId="0" borderId="0" xfId="0" applyFont="1" applyAlignment="1">
      <alignment horizontal="center"/>
    </xf>
    <xf numFmtId="174" fontId="13" fillId="0" borderId="14" xfId="0" applyNumberFormat="1" applyFont="1" applyBorder="1" applyAlignment="1">
      <alignment horizontal="justify" vertical="center" wrapText="1"/>
    </xf>
    <xf numFmtId="174" fontId="13" fillId="0" borderId="15" xfId="0" applyNumberFormat="1" applyFont="1" applyBorder="1" applyAlignment="1">
      <alignment horizontal="justify" vertical="center" wrapText="1"/>
    </xf>
    <xf numFmtId="0" fontId="17" fillId="0" borderId="0" xfId="0" applyFont="1" applyAlignment="1">
      <alignment horizontal="center"/>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33" borderId="12"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11" xfId="0" applyFont="1" applyBorder="1" applyAlignment="1">
      <alignment horizontal="center" vertical="center"/>
    </xf>
    <xf numFmtId="0" fontId="15" fillId="0" borderId="0" xfId="0" applyFont="1" applyAlignment="1">
      <alignment horizontal="center" vertical="center"/>
    </xf>
    <xf numFmtId="0" fontId="68" fillId="33" borderId="12" xfId="0" applyFont="1" applyFill="1" applyBorder="1" applyAlignment="1">
      <alignment horizontal="center" vertical="center" wrapText="1"/>
    </xf>
    <xf numFmtId="0" fontId="68" fillId="33" borderId="10" xfId="0" applyFont="1" applyFill="1" applyBorder="1" applyAlignment="1">
      <alignment horizontal="center" vertical="center" wrapText="1"/>
    </xf>
    <xf numFmtId="0" fontId="2" fillId="0" borderId="16" xfId="0" applyFont="1" applyBorder="1" applyAlignment="1">
      <alignment horizontal="left" vertical="center" wrapText="1"/>
    </xf>
    <xf numFmtId="0" fontId="2" fillId="0" borderId="14" xfId="0" applyFont="1" applyBorder="1" applyAlignment="1">
      <alignment horizontal="left" vertical="center" wrapText="1"/>
    </xf>
    <xf numFmtId="0" fontId="17" fillId="0" borderId="0" xfId="0" applyFont="1" applyAlignment="1">
      <alignment horizontal="center" vertical="center"/>
    </xf>
    <xf numFmtId="176" fontId="6" fillId="0" borderId="0" xfId="57" applyNumberFormat="1" applyFont="1" applyFill="1" applyBorder="1" applyAlignment="1">
      <alignment horizontal="righ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urrency" xfId="44"/>
    <cellStyle name="Currency [0]" xfId="45"/>
    <cellStyle name="Check Cel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4"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3</xdr:row>
      <xdr:rowOff>95250</xdr:rowOff>
    </xdr:from>
    <xdr:to>
      <xdr:col>5</xdr:col>
      <xdr:colOff>752475</xdr:colOff>
      <xdr:row>3</xdr:row>
      <xdr:rowOff>95250</xdr:rowOff>
    </xdr:to>
    <xdr:sp>
      <xdr:nvSpPr>
        <xdr:cNvPr id="1" name="Straight Connector 3"/>
        <xdr:cNvSpPr>
          <a:spLocks/>
        </xdr:cNvSpPr>
      </xdr:nvSpPr>
      <xdr:spPr>
        <a:xfrm>
          <a:off x="5400675" y="895350"/>
          <a:ext cx="3028950" cy="0"/>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3</xdr:row>
      <xdr:rowOff>104775</xdr:rowOff>
    </xdr:from>
    <xdr:to>
      <xdr:col>5</xdr:col>
      <xdr:colOff>495300</xdr:colOff>
      <xdr:row>3</xdr:row>
      <xdr:rowOff>123825</xdr:rowOff>
    </xdr:to>
    <xdr:sp>
      <xdr:nvSpPr>
        <xdr:cNvPr id="1" name="Straight Connector 3"/>
        <xdr:cNvSpPr>
          <a:spLocks/>
        </xdr:cNvSpPr>
      </xdr:nvSpPr>
      <xdr:spPr>
        <a:xfrm flipV="1">
          <a:off x="5438775" y="1000125"/>
          <a:ext cx="2933700" cy="19050"/>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Nghi%20quyet%20387%20va%20ND%2073\NQ%20387%20hoan%20thien%20trinh%20Bo%20lan%202%20(20042016)\Bieu%2013_PL%20Danh%20gia%20thu%20NSNN%20theo%20sac%20thue_FIXED%20(P&#272;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BTC15\SHARE_QLNSDPNSNN$\Hang\Bieu%20mau%20thu%202003%20vong%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ULL"/>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hu NSNN(V2)"/>
      <sheetName val="Dt 2001"/>
      <sheetName val="tinh CD DT"/>
      <sheetName val="Thu NSNN (V1)"/>
      <sheetName val="mau"/>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53"/>
  <sheetViews>
    <sheetView zoomScale="70" zoomScaleNormal="70" zoomScalePageLayoutView="0" workbookViewId="0" topLeftCell="A1">
      <selection activeCell="O21" sqref="O21"/>
    </sheetView>
  </sheetViews>
  <sheetFormatPr defaultColWidth="9" defaultRowHeight="15"/>
  <cols>
    <col min="1" max="1" width="5.09765625" style="16" customWidth="1"/>
    <col min="2" max="2" width="39.19921875" style="1" customWidth="1"/>
    <col min="3" max="3" width="12.296875" style="1" customWidth="1"/>
    <col min="4" max="4" width="11.8984375" style="1" customWidth="1"/>
    <col min="5" max="5" width="12.09765625" style="1" customWidth="1"/>
    <col min="6" max="7" width="10.796875" style="1" customWidth="1"/>
    <col min="8" max="8" width="10.69921875" style="1" customWidth="1"/>
    <col min="9" max="9" width="11.69921875" style="1" customWidth="1"/>
    <col min="10" max="11" width="12.3984375" style="1" customWidth="1"/>
    <col min="12" max="16384" width="9" style="1" customWidth="1"/>
  </cols>
  <sheetData>
    <row r="1" spans="1:11" ht="21" customHeight="1">
      <c r="A1" s="162" t="s">
        <v>125</v>
      </c>
      <c r="B1" s="162"/>
      <c r="C1" s="162"/>
      <c r="D1" s="162"/>
      <c r="E1" s="162"/>
      <c r="F1" s="162"/>
      <c r="G1" s="162"/>
      <c r="H1" s="162"/>
      <c r="I1" s="162"/>
      <c r="J1" s="162"/>
      <c r="K1" s="162"/>
    </row>
    <row r="2" spans="1:11" ht="21" customHeight="1">
      <c r="A2" s="162" t="s">
        <v>128</v>
      </c>
      <c r="B2" s="162"/>
      <c r="C2" s="162"/>
      <c r="D2" s="162"/>
      <c r="E2" s="162"/>
      <c r="F2" s="162"/>
      <c r="G2" s="162"/>
      <c r="H2" s="162"/>
      <c r="I2" s="162"/>
      <c r="J2" s="162"/>
      <c r="K2" s="162"/>
    </row>
    <row r="3" spans="1:11" ht="21" customHeight="1">
      <c r="A3" s="165" t="s">
        <v>124</v>
      </c>
      <c r="B3" s="165"/>
      <c r="C3" s="165"/>
      <c r="D3" s="165"/>
      <c r="E3" s="165"/>
      <c r="F3" s="165"/>
      <c r="G3" s="165"/>
      <c r="H3" s="165"/>
      <c r="I3" s="165"/>
      <c r="J3" s="165"/>
      <c r="K3" s="165"/>
    </row>
    <row r="4" spans="1:11" ht="21" customHeight="1">
      <c r="A4" s="112"/>
      <c r="B4" s="112"/>
      <c r="C4" s="112"/>
      <c r="D4" s="112"/>
      <c r="E4" s="112"/>
      <c r="F4" s="112"/>
      <c r="G4" s="112"/>
      <c r="H4" s="112"/>
      <c r="I4" s="112"/>
      <c r="J4" s="112"/>
      <c r="K4" s="112"/>
    </row>
    <row r="5" spans="1:11" ht="38.25" customHeight="1">
      <c r="A5" s="2"/>
      <c r="B5" s="3"/>
      <c r="C5" s="4"/>
      <c r="D5" s="5"/>
      <c r="E5" s="5"/>
      <c r="F5" s="3"/>
      <c r="G5" s="3"/>
      <c r="H5" s="3"/>
      <c r="I5" s="3"/>
      <c r="J5" s="3"/>
      <c r="K5" s="4"/>
    </row>
    <row r="6" spans="1:11" s="6" customFormat="1" ht="33.75" customHeight="1">
      <c r="A6" s="166" t="s">
        <v>0</v>
      </c>
      <c r="B6" s="166" t="s">
        <v>1</v>
      </c>
      <c r="C6" s="160" t="s">
        <v>2</v>
      </c>
      <c r="D6" s="160" t="s">
        <v>3</v>
      </c>
      <c r="E6" s="168" t="s">
        <v>126</v>
      </c>
      <c r="F6" s="169"/>
      <c r="G6" s="169"/>
      <c r="H6" s="169"/>
      <c r="I6" s="169"/>
      <c r="J6" s="170"/>
      <c r="K6" s="160" t="s">
        <v>127</v>
      </c>
    </row>
    <row r="7" spans="1:11" s="6" customFormat="1" ht="25.5" customHeight="1">
      <c r="A7" s="167"/>
      <c r="B7" s="167"/>
      <c r="C7" s="161"/>
      <c r="D7" s="161"/>
      <c r="E7" s="160" t="s">
        <v>4</v>
      </c>
      <c r="F7" s="160" t="s">
        <v>5</v>
      </c>
      <c r="G7" s="160" t="s">
        <v>6</v>
      </c>
      <c r="H7" s="160" t="s">
        <v>7</v>
      </c>
      <c r="I7" s="160" t="s">
        <v>8</v>
      </c>
      <c r="J7" s="160" t="s">
        <v>9</v>
      </c>
      <c r="K7" s="161"/>
    </row>
    <row r="8" spans="1:11" s="6" customFormat="1" ht="25.5" customHeight="1">
      <c r="A8" s="167"/>
      <c r="B8" s="167"/>
      <c r="C8" s="161"/>
      <c r="D8" s="161"/>
      <c r="E8" s="161"/>
      <c r="F8" s="161"/>
      <c r="G8" s="161" t="s">
        <v>10</v>
      </c>
      <c r="H8" s="161" t="s">
        <v>10</v>
      </c>
      <c r="I8" s="161" t="s">
        <v>10</v>
      </c>
      <c r="J8" s="161" t="s">
        <v>10</v>
      </c>
      <c r="K8" s="161"/>
    </row>
    <row r="9" spans="1:11" s="6" customFormat="1" ht="15.75" customHeight="1">
      <c r="A9" s="167"/>
      <c r="B9" s="167"/>
      <c r="C9" s="161"/>
      <c r="D9" s="161"/>
      <c r="E9" s="161"/>
      <c r="F9" s="161"/>
      <c r="G9" s="161" t="s">
        <v>11</v>
      </c>
      <c r="H9" s="161" t="s">
        <v>12</v>
      </c>
      <c r="I9" s="161" t="s">
        <v>13</v>
      </c>
      <c r="J9" s="161" t="s">
        <v>14</v>
      </c>
      <c r="K9" s="161"/>
    </row>
    <row r="10" spans="1:11" s="9" customFormat="1" ht="17.25" customHeight="1">
      <c r="A10" s="8" t="s">
        <v>15</v>
      </c>
      <c r="B10" s="8" t="s">
        <v>16</v>
      </c>
      <c r="C10" s="113">
        <v>1</v>
      </c>
      <c r="D10" s="8">
        <f aca="true" t="shared" si="0" ref="D10:K10">C10+1</f>
        <v>2</v>
      </c>
      <c r="E10" s="8">
        <f t="shared" si="0"/>
        <v>3</v>
      </c>
      <c r="F10" s="8">
        <f t="shared" si="0"/>
        <v>4</v>
      </c>
      <c r="G10" s="8">
        <f t="shared" si="0"/>
        <v>5</v>
      </c>
      <c r="H10" s="8">
        <f t="shared" si="0"/>
        <v>6</v>
      </c>
      <c r="I10" s="8">
        <f t="shared" si="0"/>
        <v>7</v>
      </c>
      <c r="J10" s="8">
        <f t="shared" si="0"/>
        <v>8</v>
      </c>
      <c r="K10" s="8">
        <f t="shared" si="0"/>
        <v>9</v>
      </c>
    </row>
    <row r="11" spans="1:11" s="9" customFormat="1" ht="43.5" customHeight="1">
      <c r="A11" s="20">
        <v>1</v>
      </c>
      <c r="B11" s="21" t="s">
        <v>116</v>
      </c>
      <c r="C11" s="114" t="s">
        <v>17</v>
      </c>
      <c r="D11" s="22"/>
      <c r="E11" s="22">
        <f>F11+G11+H11+I11+J11</f>
        <v>501184800</v>
      </c>
      <c r="F11" s="22">
        <v>82907540</v>
      </c>
      <c r="G11" s="22">
        <v>92863530</v>
      </c>
      <c r="H11" s="22">
        <v>99094200</v>
      </c>
      <c r="I11" s="22">
        <v>109051990</v>
      </c>
      <c r="J11" s="22">
        <v>117267540</v>
      </c>
      <c r="K11" s="11">
        <v>352298037</v>
      </c>
    </row>
    <row r="12" spans="1:11" s="9" customFormat="1" ht="24.75" customHeight="1">
      <c r="A12" s="23">
        <v>2</v>
      </c>
      <c r="B12" s="24" t="s">
        <v>18</v>
      </c>
      <c r="C12" s="115" t="s">
        <v>19</v>
      </c>
      <c r="D12" s="25" t="s">
        <v>101</v>
      </c>
      <c r="E12" s="26">
        <v>6.41</v>
      </c>
      <c r="F12" s="26">
        <v>7.8196704765309875</v>
      </c>
      <c r="G12" s="26">
        <v>6.2830685443704795</v>
      </c>
      <c r="H12" s="26">
        <v>8.14538862140202</v>
      </c>
      <c r="I12" s="26">
        <v>7.731021721113862</v>
      </c>
      <c r="J12" s="26">
        <v>2.2025737559812057</v>
      </c>
      <c r="K12" s="26" t="s">
        <v>101</v>
      </c>
    </row>
    <row r="13" spans="1:11" s="9" customFormat="1" ht="24.75" customHeight="1">
      <c r="A13" s="23">
        <v>3</v>
      </c>
      <c r="B13" s="24" t="s">
        <v>20</v>
      </c>
      <c r="C13" s="115"/>
      <c r="D13" s="26">
        <f aca="true" t="shared" si="1" ref="D13:J13">D14+D15+D16+D17</f>
        <v>100</v>
      </c>
      <c r="E13" s="26">
        <f t="shared" si="1"/>
        <v>100</v>
      </c>
      <c r="F13" s="26">
        <f t="shared" si="1"/>
        <v>100</v>
      </c>
      <c r="G13" s="26">
        <f t="shared" si="1"/>
        <v>100</v>
      </c>
      <c r="H13" s="26">
        <f t="shared" si="1"/>
        <v>100</v>
      </c>
      <c r="I13" s="26">
        <f t="shared" si="1"/>
        <v>100.00000000000001</v>
      </c>
      <c r="J13" s="26">
        <f t="shared" si="1"/>
        <v>100.00000000000001</v>
      </c>
      <c r="K13" s="26">
        <v>100</v>
      </c>
    </row>
    <row r="14" spans="1:11" s="9" customFormat="1" ht="24.75" customHeight="1">
      <c r="A14" s="27" t="s">
        <v>21</v>
      </c>
      <c r="B14" s="28" t="s">
        <v>22</v>
      </c>
      <c r="C14" s="115" t="s">
        <v>19</v>
      </c>
      <c r="D14" s="29">
        <v>7.31</v>
      </c>
      <c r="E14" s="30">
        <v>7.3</v>
      </c>
      <c r="F14" s="29">
        <v>9.256938512468226</v>
      </c>
      <c r="G14" s="29">
        <v>8.700864591298652</v>
      </c>
      <c r="H14" s="29">
        <v>8.209996145082155</v>
      </c>
      <c r="I14" s="29">
        <v>7.699997038109989</v>
      </c>
      <c r="J14" s="29">
        <v>7.299999641844623</v>
      </c>
      <c r="K14" s="31" t="s">
        <v>103</v>
      </c>
    </row>
    <row r="15" spans="1:11" s="9" customFormat="1" ht="24.75" customHeight="1">
      <c r="A15" s="27" t="s">
        <v>21</v>
      </c>
      <c r="B15" s="28" t="s">
        <v>23</v>
      </c>
      <c r="C15" s="115" t="s">
        <v>19</v>
      </c>
      <c r="D15" s="29">
        <v>32.36</v>
      </c>
      <c r="E15" s="30">
        <v>35.62</v>
      </c>
      <c r="F15" s="29">
        <v>32.378080449618935</v>
      </c>
      <c r="G15" s="29">
        <v>32.6543908033649</v>
      </c>
      <c r="H15" s="29">
        <v>32.640003148519284</v>
      </c>
      <c r="I15" s="29">
        <v>32.96000375600666</v>
      </c>
      <c r="J15" s="29">
        <v>35.621153134106855</v>
      </c>
      <c r="K15" s="31" t="s">
        <v>104</v>
      </c>
    </row>
    <row r="16" spans="1:11" s="9" customFormat="1" ht="24.75" customHeight="1">
      <c r="A16" s="27" t="s">
        <v>21</v>
      </c>
      <c r="B16" s="28" t="s">
        <v>24</v>
      </c>
      <c r="C16" s="115" t="s">
        <v>19</v>
      </c>
      <c r="D16" s="29">
        <v>60.33</v>
      </c>
      <c r="E16" s="30">
        <v>50.99</v>
      </c>
      <c r="F16" s="29">
        <v>52.16497799838229</v>
      </c>
      <c r="G16" s="29">
        <v>51.66670920220241</v>
      </c>
      <c r="H16" s="29">
        <v>53.00000403656318</v>
      </c>
      <c r="I16" s="29">
        <v>53.18000157539537</v>
      </c>
      <c r="J16" s="29">
        <v>50.98736615435099</v>
      </c>
      <c r="K16" s="31" t="s">
        <v>105</v>
      </c>
    </row>
    <row r="17" spans="1:11" s="9" customFormat="1" ht="24.75" customHeight="1">
      <c r="A17" s="27" t="s">
        <v>21</v>
      </c>
      <c r="B17" s="28" t="s">
        <v>25</v>
      </c>
      <c r="C17" s="115" t="s">
        <v>19</v>
      </c>
      <c r="D17" s="29"/>
      <c r="E17" s="30">
        <v>6.09</v>
      </c>
      <c r="F17" s="30">
        <v>6.200003039530542</v>
      </c>
      <c r="G17" s="30">
        <v>6.97803540313404</v>
      </c>
      <c r="H17" s="30">
        <v>6.149996669835369</v>
      </c>
      <c r="I17" s="30">
        <v>6.159997630487991</v>
      </c>
      <c r="J17" s="30">
        <v>6.091481069697548</v>
      </c>
      <c r="K17" s="31" t="s">
        <v>106</v>
      </c>
    </row>
    <row r="18" spans="1:11" s="9" customFormat="1" ht="33" customHeight="1">
      <c r="A18" s="23">
        <f>A13+1</f>
        <v>4</v>
      </c>
      <c r="B18" s="24" t="s">
        <v>26</v>
      </c>
      <c r="C18" s="115" t="s">
        <v>19</v>
      </c>
      <c r="D18" s="25"/>
      <c r="E18" s="25"/>
      <c r="F18" s="32">
        <v>104.35</v>
      </c>
      <c r="G18" s="32">
        <v>104.62</v>
      </c>
      <c r="H18" s="32">
        <v>104.3</v>
      </c>
      <c r="I18" s="32">
        <v>101.95</v>
      </c>
      <c r="J18" s="33"/>
      <c r="K18" s="25"/>
    </row>
    <row r="19" spans="1:11" s="9" customFormat="1" ht="48" customHeight="1">
      <c r="A19" s="23">
        <f>A18+1</f>
        <v>5</v>
      </c>
      <c r="B19" s="34" t="s">
        <v>27</v>
      </c>
      <c r="C19" s="116" t="s">
        <v>17</v>
      </c>
      <c r="D19" s="35">
        <v>280000000</v>
      </c>
      <c r="E19" s="35">
        <f>F19+G19+H19+I19+J19</f>
        <v>250927910</v>
      </c>
      <c r="F19" s="35">
        <v>43672376</v>
      </c>
      <c r="G19" s="35">
        <v>54888604</v>
      </c>
      <c r="H19" s="35">
        <v>45540000</v>
      </c>
      <c r="I19" s="35">
        <v>52086340</v>
      </c>
      <c r="J19" s="35">
        <v>54740590</v>
      </c>
      <c r="K19" s="159" t="s">
        <v>107</v>
      </c>
    </row>
    <row r="20" spans="1:11" s="18" customFormat="1" ht="24.75" customHeight="1">
      <c r="A20" s="36"/>
      <c r="B20" s="28" t="s">
        <v>28</v>
      </c>
      <c r="C20" s="115" t="s">
        <v>19</v>
      </c>
      <c r="D20" s="31" t="s">
        <v>102</v>
      </c>
      <c r="E20" s="29">
        <v>50.07</v>
      </c>
      <c r="F20" s="29">
        <v>52.676000276935</v>
      </c>
      <c r="G20" s="29">
        <v>59.106738673406014</v>
      </c>
      <c r="H20" s="29">
        <v>45.95627191096956</v>
      </c>
      <c r="I20" s="29">
        <v>47.76285146194949</v>
      </c>
      <c r="J20" s="29">
        <v>46.68008726029386</v>
      </c>
      <c r="K20" s="29"/>
    </row>
    <row r="21" spans="1:11" s="19" customFormat="1" ht="24.75" customHeight="1">
      <c r="A21" s="37" t="s">
        <v>21</v>
      </c>
      <c r="B21" s="24" t="s">
        <v>29</v>
      </c>
      <c r="C21" s="115" t="s">
        <v>17</v>
      </c>
      <c r="D21" s="25">
        <v>105730000</v>
      </c>
      <c r="E21" s="25">
        <f>F21+G21+H21+I21+J21</f>
        <v>62961996</v>
      </c>
      <c r="F21" s="25">
        <v>17366318</v>
      </c>
      <c r="G21" s="25">
        <v>23754048</v>
      </c>
      <c r="H21" s="25">
        <v>8397000</v>
      </c>
      <c r="I21" s="25">
        <v>6254040</v>
      </c>
      <c r="J21" s="25">
        <v>7190590</v>
      </c>
      <c r="K21" s="25"/>
    </row>
    <row r="22" spans="1:11" s="19" customFormat="1" ht="24.75" customHeight="1">
      <c r="A22" s="37" t="s">
        <v>21</v>
      </c>
      <c r="B22" s="24" t="s">
        <v>30</v>
      </c>
      <c r="C22" s="115" t="s">
        <v>17</v>
      </c>
      <c r="D22" s="25">
        <v>165605000</v>
      </c>
      <c r="E22" s="25">
        <f>F22+G22+H22+I22+J22</f>
        <v>181547442</v>
      </c>
      <c r="F22" s="25">
        <v>24864033</v>
      </c>
      <c r="G22" s="25">
        <v>29698409</v>
      </c>
      <c r="H22" s="25">
        <v>35685000</v>
      </c>
      <c r="I22" s="25">
        <v>44800000</v>
      </c>
      <c r="J22" s="25">
        <v>46500000</v>
      </c>
      <c r="K22" s="25"/>
    </row>
    <row r="23" spans="1:11" s="19" customFormat="1" ht="27" customHeight="1">
      <c r="A23" s="37" t="s">
        <v>21</v>
      </c>
      <c r="B23" s="24" t="s">
        <v>31</v>
      </c>
      <c r="C23" s="115" t="s">
        <v>17</v>
      </c>
      <c r="D23" s="25">
        <v>8665000</v>
      </c>
      <c r="E23" s="25">
        <f>F23+G23+H23+I23+J23</f>
        <v>6418472</v>
      </c>
      <c r="F23" s="25">
        <v>1442025</v>
      </c>
      <c r="G23" s="25">
        <v>1436147</v>
      </c>
      <c r="H23" s="25">
        <v>1458000</v>
      </c>
      <c r="I23" s="25">
        <v>1032300</v>
      </c>
      <c r="J23" s="25">
        <v>1050000</v>
      </c>
      <c r="K23" s="25"/>
    </row>
    <row r="24" spans="1:11" s="19" customFormat="1" ht="24.75" customHeight="1">
      <c r="A24" s="23">
        <f>A19+1</f>
        <v>6</v>
      </c>
      <c r="B24" s="24" t="s">
        <v>32</v>
      </c>
      <c r="C24" s="115" t="s">
        <v>33</v>
      </c>
      <c r="D24" s="25">
        <v>11000</v>
      </c>
      <c r="E24" s="30">
        <f>F24+G24+H24+I24+J24</f>
        <v>9542.55</v>
      </c>
      <c r="F24" s="30">
        <v>1539.63</v>
      </c>
      <c r="G24" s="30">
        <v>1768.94</v>
      </c>
      <c r="H24" s="30">
        <v>2070.64</v>
      </c>
      <c r="I24" s="30">
        <v>2229.44</v>
      </c>
      <c r="J24" s="30">
        <v>1933.9</v>
      </c>
      <c r="K24" s="25"/>
    </row>
    <row r="25" spans="1:11" s="18" customFormat="1" ht="24.75" customHeight="1">
      <c r="A25" s="36"/>
      <c r="B25" s="28" t="s">
        <v>34</v>
      </c>
      <c r="C25" s="115" t="s">
        <v>19</v>
      </c>
      <c r="D25" s="38"/>
      <c r="E25" s="38"/>
      <c r="F25" s="29"/>
      <c r="G25" s="29">
        <f>G24/F24*100</f>
        <v>114.89383812994029</v>
      </c>
      <c r="H25" s="29">
        <f>H24/G24*100</f>
        <v>117.05541171549064</v>
      </c>
      <c r="I25" s="29">
        <f>I24/H24*100</f>
        <v>107.66912645365684</v>
      </c>
      <c r="J25" s="29">
        <f>J24/I24*100</f>
        <v>86.74375627960384</v>
      </c>
      <c r="K25" s="38"/>
    </row>
    <row r="26" spans="1:11" s="19" customFormat="1" ht="24.75" customHeight="1">
      <c r="A26" s="23">
        <f>A24+1</f>
        <v>7</v>
      </c>
      <c r="B26" s="24" t="s">
        <v>35</v>
      </c>
      <c r="C26" s="115" t="s">
        <v>33</v>
      </c>
      <c r="D26" s="25">
        <v>3800</v>
      </c>
      <c r="E26" s="30">
        <f>F26+G26+H26+I26+J26</f>
        <v>2185.58</v>
      </c>
      <c r="F26" s="30">
        <v>342.05</v>
      </c>
      <c r="G26" s="30">
        <v>427.88</v>
      </c>
      <c r="H26" s="30">
        <v>450.27</v>
      </c>
      <c r="I26" s="30">
        <v>480.38</v>
      </c>
      <c r="J26" s="30">
        <v>485</v>
      </c>
      <c r="K26" s="25"/>
    </row>
    <row r="27" spans="1:11" s="19" customFormat="1" ht="24.75" customHeight="1">
      <c r="A27" s="23"/>
      <c r="B27" s="28" t="s">
        <v>34</v>
      </c>
      <c r="C27" s="115" t="s">
        <v>19</v>
      </c>
      <c r="D27" s="25"/>
      <c r="E27" s="25"/>
      <c r="F27" s="25"/>
      <c r="G27" s="30">
        <f>G26/F26*100</f>
        <v>125.09282268674168</v>
      </c>
      <c r="H27" s="30">
        <f>H26/G26*100</f>
        <v>105.2327755445452</v>
      </c>
      <c r="I27" s="30">
        <f>I26/H26*100</f>
        <v>106.68709885180003</v>
      </c>
      <c r="J27" s="30">
        <f>J26/I26*100</f>
        <v>100.96173862358965</v>
      </c>
      <c r="K27" s="25"/>
    </row>
    <row r="28" spans="1:11" s="9" customFormat="1" ht="33" customHeight="1">
      <c r="A28" s="43">
        <f>A26+1</f>
        <v>8</v>
      </c>
      <c r="B28" s="44" t="s">
        <v>36</v>
      </c>
      <c r="C28" s="116" t="s">
        <v>37</v>
      </c>
      <c r="D28" s="39" t="s">
        <v>114</v>
      </c>
      <c r="E28" s="40">
        <v>1241.639</v>
      </c>
      <c r="F28" s="40">
        <v>1214.59</v>
      </c>
      <c r="G28" s="40">
        <v>1222.417</v>
      </c>
      <c r="H28" s="40">
        <v>1227.744</v>
      </c>
      <c r="I28" s="40">
        <v>1235.954</v>
      </c>
      <c r="J28" s="40">
        <v>1241.639</v>
      </c>
      <c r="K28" s="35"/>
    </row>
    <row r="29" spans="1:11" s="19" customFormat="1" ht="24.75" customHeight="1">
      <c r="A29" s="23">
        <f aca="true" t="shared" si="2" ref="A29:A36">A28+1</f>
        <v>9</v>
      </c>
      <c r="B29" s="24" t="s">
        <v>108</v>
      </c>
      <c r="C29" s="115" t="s">
        <v>17</v>
      </c>
      <c r="D29" s="30">
        <v>96.9</v>
      </c>
      <c r="E29" s="30">
        <v>94.45</v>
      </c>
      <c r="F29" s="30">
        <v>65.63235506104235</v>
      </c>
      <c r="G29" s="30">
        <v>72.95877192568953</v>
      </c>
      <c r="H29" s="30">
        <v>80.48</v>
      </c>
      <c r="I29" s="30">
        <v>88.3</v>
      </c>
      <c r="J29" s="30">
        <v>94.45</v>
      </c>
      <c r="K29" s="25" t="s">
        <v>109</v>
      </c>
    </row>
    <row r="30" spans="1:11" s="19" customFormat="1" ht="34.5" customHeight="1">
      <c r="A30" s="43">
        <f t="shared" si="2"/>
        <v>10</v>
      </c>
      <c r="B30" s="44" t="s">
        <v>38</v>
      </c>
      <c r="C30" s="158" t="s">
        <v>39</v>
      </c>
      <c r="D30" s="35"/>
      <c r="E30" s="35"/>
      <c r="F30" s="35"/>
      <c r="G30" s="35"/>
      <c r="H30" s="35"/>
      <c r="I30" s="35"/>
      <c r="J30" s="35"/>
      <c r="K30" s="35"/>
    </row>
    <row r="31" spans="1:11" s="19" customFormat="1" ht="24.75" customHeight="1">
      <c r="A31" s="23">
        <f t="shared" si="2"/>
        <v>11</v>
      </c>
      <c r="B31" s="24" t="s">
        <v>40</v>
      </c>
      <c r="C31" s="115" t="s">
        <v>19</v>
      </c>
      <c r="D31" s="26" t="s">
        <v>110</v>
      </c>
      <c r="E31" s="26">
        <v>75</v>
      </c>
      <c r="F31" s="26">
        <v>67</v>
      </c>
      <c r="G31" s="26">
        <v>69</v>
      </c>
      <c r="H31" s="26">
        <v>72</v>
      </c>
      <c r="I31" s="26">
        <v>73.5</v>
      </c>
      <c r="J31" s="26">
        <v>75</v>
      </c>
      <c r="K31" s="25" t="s">
        <v>111</v>
      </c>
    </row>
    <row r="32" spans="1:11" s="19" customFormat="1" ht="24.75" customHeight="1">
      <c r="A32" s="23">
        <f t="shared" si="2"/>
        <v>12</v>
      </c>
      <c r="B32" s="24" t="s">
        <v>41</v>
      </c>
      <c r="C32" s="115" t="s">
        <v>19</v>
      </c>
      <c r="D32" s="26"/>
      <c r="E32" s="41">
        <v>0.16</v>
      </c>
      <c r="F32" s="41">
        <v>3.75</v>
      </c>
      <c r="G32" s="41">
        <v>2.55</v>
      </c>
      <c r="H32" s="41">
        <v>1.53</v>
      </c>
      <c r="I32" s="41">
        <v>0.66</v>
      </c>
      <c r="J32" s="41">
        <v>0.16</v>
      </c>
      <c r="K32" s="25" t="s">
        <v>112</v>
      </c>
    </row>
    <row r="33" spans="1:11" s="19" customFormat="1" ht="24.75" customHeight="1">
      <c r="A33" s="23">
        <f t="shared" si="2"/>
        <v>13</v>
      </c>
      <c r="B33" s="24" t="s">
        <v>42</v>
      </c>
      <c r="C33" s="115" t="s">
        <v>43</v>
      </c>
      <c r="D33" s="30" t="s">
        <v>113</v>
      </c>
      <c r="E33" s="30">
        <v>1</v>
      </c>
      <c r="F33" s="30">
        <v>1.37</v>
      </c>
      <c r="G33" s="30">
        <v>1.2</v>
      </c>
      <c r="H33" s="30">
        <v>1.02</v>
      </c>
      <c r="I33" s="41">
        <v>0.87</v>
      </c>
      <c r="J33" s="42">
        <v>0.5</v>
      </c>
      <c r="K33" s="30">
        <v>1.3</v>
      </c>
    </row>
    <row r="34" spans="1:11" s="9" customFormat="1" ht="42" customHeight="1">
      <c r="A34" s="43">
        <f t="shared" si="2"/>
        <v>14</v>
      </c>
      <c r="B34" s="44" t="s">
        <v>44</v>
      </c>
      <c r="C34" s="116" t="s">
        <v>19</v>
      </c>
      <c r="D34" s="35"/>
      <c r="E34" s="35"/>
      <c r="F34" s="40">
        <f>F35/36*100</f>
        <v>55.55555555555556</v>
      </c>
      <c r="G34" s="40">
        <f>G35/36*100</f>
        <v>75</v>
      </c>
      <c r="H34" s="40">
        <f>H35/36*100</f>
        <v>91.66666666666666</v>
      </c>
      <c r="I34" s="40">
        <f>I35/36*100</f>
        <v>100</v>
      </c>
      <c r="J34" s="40">
        <v>100</v>
      </c>
      <c r="K34" s="163" t="s">
        <v>115</v>
      </c>
    </row>
    <row r="35" spans="1:11" s="9" customFormat="1" ht="51" customHeight="1">
      <c r="A35" s="45">
        <f t="shared" si="2"/>
        <v>15</v>
      </c>
      <c r="B35" s="46" t="s">
        <v>45</v>
      </c>
      <c r="C35" s="117" t="s">
        <v>46</v>
      </c>
      <c r="D35" s="47"/>
      <c r="E35" s="47"/>
      <c r="F35" s="47">
        <v>20</v>
      </c>
      <c r="G35" s="47">
        <v>27</v>
      </c>
      <c r="H35" s="47">
        <v>33</v>
      </c>
      <c r="I35" s="47">
        <v>36</v>
      </c>
      <c r="J35" s="47">
        <v>36</v>
      </c>
      <c r="K35" s="164"/>
    </row>
    <row r="36" spans="1:11" s="9" customFormat="1" ht="33" customHeight="1" hidden="1">
      <c r="A36" s="7">
        <f t="shared" si="2"/>
        <v>16</v>
      </c>
      <c r="B36" s="12" t="s">
        <v>47</v>
      </c>
      <c r="C36" s="10"/>
      <c r="D36" s="13"/>
      <c r="E36" s="13"/>
      <c r="F36" s="10"/>
      <c r="G36" s="10"/>
      <c r="H36" s="10"/>
      <c r="I36" s="10"/>
      <c r="J36" s="10"/>
      <c r="K36" s="10"/>
    </row>
    <row r="37" spans="1:11" ht="43.5" customHeight="1">
      <c r="A37" s="14" t="s">
        <v>118</v>
      </c>
      <c r="B37" s="14"/>
      <c r="C37" s="5"/>
      <c r="D37" s="5"/>
      <c r="E37" s="5"/>
      <c r="F37" s="5"/>
      <c r="G37" s="5"/>
      <c r="H37" s="5"/>
      <c r="I37" s="5"/>
      <c r="J37" s="5"/>
      <c r="K37" s="5"/>
    </row>
    <row r="38" spans="1:11" s="50" customFormat="1" ht="18.75">
      <c r="A38" s="48"/>
      <c r="B38" s="49"/>
      <c r="C38" s="49"/>
      <c r="D38" s="49"/>
      <c r="E38" s="49"/>
      <c r="F38" s="49"/>
      <c r="G38" s="49"/>
      <c r="H38" s="49"/>
      <c r="I38" s="49"/>
      <c r="J38" s="49"/>
      <c r="K38" s="49"/>
    </row>
    <row r="39" spans="1:11" ht="18.75">
      <c r="A39" s="15"/>
      <c r="B39" s="5"/>
      <c r="C39" s="5"/>
      <c r="D39" s="5"/>
      <c r="E39" s="5"/>
      <c r="F39" s="5"/>
      <c r="G39" s="5"/>
      <c r="H39" s="5"/>
      <c r="I39" s="5"/>
      <c r="J39" s="5"/>
      <c r="K39" s="5"/>
    </row>
    <row r="40" spans="1:11" ht="18.75">
      <c r="A40" s="15"/>
      <c r="B40" s="5"/>
      <c r="C40" s="5"/>
      <c r="D40" s="5"/>
      <c r="E40" s="5"/>
      <c r="F40" s="5"/>
      <c r="G40" s="5"/>
      <c r="H40" s="5"/>
      <c r="I40" s="5"/>
      <c r="J40" s="5"/>
      <c r="K40" s="5"/>
    </row>
    <row r="41" spans="1:11" ht="18.75">
      <c r="A41" s="15"/>
      <c r="B41" s="5"/>
      <c r="C41" s="5"/>
      <c r="D41" s="5"/>
      <c r="E41" s="5"/>
      <c r="F41" s="5"/>
      <c r="G41" s="5"/>
      <c r="H41" s="5"/>
      <c r="I41" s="5"/>
      <c r="J41" s="5"/>
      <c r="K41" s="5"/>
    </row>
    <row r="42" spans="1:11" ht="18.75">
      <c r="A42" s="15"/>
      <c r="B42" s="5"/>
      <c r="C42" s="5"/>
      <c r="D42" s="5"/>
      <c r="E42" s="5"/>
      <c r="F42" s="5"/>
      <c r="G42" s="5"/>
      <c r="H42" s="5"/>
      <c r="I42" s="5"/>
      <c r="J42" s="5"/>
      <c r="K42" s="5"/>
    </row>
    <row r="43" spans="1:11" ht="18.75">
      <c r="A43" s="15"/>
      <c r="B43" s="5"/>
      <c r="C43" s="5"/>
      <c r="D43" s="5"/>
      <c r="E43" s="5"/>
      <c r="F43" s="5"/>
      <c r="G43" s="5"/>
      <c r="H43" s="5"/>
      <c r="I43" s="5"/>
      <c r="J43" s="5"/>
      <c r="K43" s="5"/>
    </row>
    <row r="44" spans="1:11" ht="18.75">
      <c r="A44" s="15"/>
      <c r="B44" s="5"/>
      <c r="C44" s="5"/>
      <c r="D44" s="5"/>
      <c r="E44" s="5"/>
      <c r="F44" s="5"/>
      <c r="G44" s="5"/>
      <c r="H44" s="5"/>
      <c r="I44" s="5"/>
      <c r="J44" s="5"/>
      <c r="K44" s="5"/>
    </row>
    <row r="45" spans="1:11" ht="18.75">
      <c r="A45" s="15"/>
      <c r="B45" s="5"/>
      <c r="C45" s="5"/>
      <c r="D45" s="5"/>
      <c r="E45" s="5"/>
      <c r="F45" s="5"/>
      <c r="G45" s="5"/>
      <c r="H45" s="5"/>
      <c r="I45" s="5"/>
      <c r="J45" s="5"/>
      <c r="K45" s="5"/>
    </row>
    <row r="46" spans="1:11" ht="18.75">
      <c r="A46" s="15"/>
      <c r="B46" s="5"/>
      <c r="C46" s="5"/>
      <c r="D46" s="5"/>
      <c r="E46" s="5"/>
      <c r="F46" s="5"/>
      <c r="G46" s="5"/>
      <c r="H46" s="5"/>
      <c r="I46" s="5"/>
      <c r="J46" s="5"/>
      <c r="K46" s="5"/>
    </row>
    <row r="47" spans="1:11" ht="18.75">
      <c r="A47" s="15"/>
      <c r="B47" s="5"/>
      <c r="C47" s="5"/>
      <c r="D47" s="5"/>
      <c r="E47" s="5"/>
      <c r="F47" s="5"/>
      <c r="G47" s="5"/>
      <c r="H47" s="5"/>
      <c r="I47" s="5"/>
      <c r="J47" s="5"/>
      <c r="K47" s="5"/>
    </row>
    <row r="48" spans="1:11" ht="18.75">
      <c r="A48" s="15"/>
      <c r="B48" s="5"/>
      <c r="C48" s="5"/>
      <c r="D48" s="5"/>
      <c r="E48" s="5"/>
      <c r="F48" s="5"/>
      <c r="G48" s="5"/>
      <c r="H48" s="5"/>
      <c r="I48" s="5"/>
      <c r="J48" s="5"/>
      <c r="K48" s="5"/>
    </row>
    <row r="49" spans="1:11" ht="22.5" customHeight="1">
      <c r="A49" s="15"/>
      <c r="B49" s="5"/>
      <c r="C49" s="5"/>
      <c r="D49" s="5"/>
      <c r="E49" s="5"/>
      <c r="F49" s="5"/>
      <c r="G49" s="5"/>
      <c r="H49" s="5"/>
      <c r="I49" s="5"/>
      <c r="J49" s="5"/>
      <c r="K49" s="5"/>
    </row>
    <row r="50" spans="1:11" ht="18.75">
      <c r="A50" s="15"/>
      <c r="B50" s="5"/>
      <c r="C50" s="5"/>
      <c r="D50" s="5"/>
      <c r="E50" s="5"/>
      <c r="F50" s="5"/>
      <c r="G50" s="5"/>
      <c r="H50" s="5"/>
      <c r="I50" s="5"/>
      <c r="J50" s="5"/>
      <c r="K50" s="5"/>
    </row>
    <row r="51" spans="1:11" ht="18.75">
      <c r="A51" s="15"/>
      <c r="B51" s="5"/>
      <c r="C51" s="5"/>
      <c r="D51" s="5"/>
      <c r="E51" s="5"/>
      <c r="F51" s="5"/>
      <c r="G51" s="5"/>
      <c r="H51" s="5"/>
      <c r="I51" s="5"/>
      <c r="J51" s="5"/>
      <c r="K51" s="5"/>
    </row>
    <row r="52" spans="1:11" ht="18.75">
      <c r="A52" s="15"/>
      <c r="B52" s="5"/>
      <c r="C52" s="5"/>
      <c r="D52" s="5"/>
      <c r="E52" s="5"/>
      <c r="F52" s="5"/>
      <c r="G52" s="5"/>
      <c r="H52" s="5"/>
      <c r="I52" s="5"/>
      <c r="J52" s="5"/>
      <c r="K52" s="5"/>
    </row>
    <row r="53" spans="1:11" ht="18.75">
      <c r="A53" s="15"/>
      <c r="B53" s="5"/>
      <c r="C53" s="5"/>
      <c r="D53" s="5"/>
      <c r="E53" s="5"/>
      <c r="F53" s="5"/>
      <c r="G53" s="5"/>
      <c r="H53" s="5"/>
      <c r="I53" s="5"/>
      <c r="J53" s="5"/>
      <c r="K53" s="5"/>
    </row>
  </sheetData>
  <sheetProtection/>
  <mergeCells count="16">
    <mergeCell ref="K34:K35"/>
    <mergeCell ref="A2:K2"/>
    <mergeCell ref="A3:K3"/>
    <mergeCell ref="A6:A9"/>
    <mergeCell ref="B6:B9"/>
    <mergeCell ref="C6:C9"/>
    <mergeCell ref="D6:D9"/>
    <mergeCell ref="E6:J6"/>
    <mergeCell ref="K6:K9"/>
    <mergeCell ref="E7:E9"/>
    <mergeCell ref="F7:F9"/>
    <mergeCell ref="A1:K1"/>
    <mergeCell ref="G7:G9"/>
    <mergeCell ref="H7:H9"/>
    <mergeCell ref="I7:I9"/>
    <mergeCell ref="J7:J9"/>
  </mergeCells>
  <printOptions horizontalCentered="1"/>
  <pageMargins left="0.5" right="0.5" top="0.75" bottom="0.75" header="0.3" footer="0.3"/>
  <pageSetup fitToHeight="2" horizontalDpi="600" verticalDpi="600" orientation="landscape" paperSize="9" scale="80" r:id="rId2"/>
  <headerFooter alignWithMargins="0">
    <oddHeader xml:space="preserve">&amp;C                                                                                                                                  </oddHeader>
    <oddFooter>&amp;C&amp;8
&amp;"Times New Roman,Regular"&amp;12&amp;P/&amp;N</oddFooter>
  </headerFooter>
  <drawing r:id="rId1"/>
</worksheet>
</file>

<file path=xl/worksheets/sheet2.xml><?xml version="1.0" encoding="utf-8"?>
<worksheet xmlns="http://schemas.openxmlformats.org/spreadsheetml/2006/main" xmlns:r="http://schemas.openxmlformats.org/officeDocument/2006/relationships">
  <dimension ref="A1:M84"/>
  <sheetViews>
    <sheetView tabSelected="1" zoomScale="70" zoomScaleNormal="70" zoomScalePageLayoutView="0" workbookViewId="0" topLeftCell="A1">
      <selection activeCell="M8" sqref="M8"/>
    </sheetView>
  </sheetViews>
  <sheetFormatPr defaultColWidth="9" defaultRowHeight="15"/>
  <cols>
    <col min="1" max="1" width="5.09765625" style="53" customWidth="1"/>
    <col min="2" max="2" width="39.3984375" style="127" customWidth="1"/>
    <col min="3" max="3" width="11.3984375" style="54" customWidth="1"/>
    <col min="4" max="4" width="13.8984375" style="53" customWidth="1"/>
    <col min="5" max="5" width="12.8984375" style="53" customWidth="1"/>
    <col min="6" max="6" width="12.3984375" style="53" customWidth="1"/>
    <col min="7" max="7" width="13.09765625" style="53" customWidth="1"/>
    <col min="8" max="9" width="12.796875" style="53" customWidth="1"/>
    <col min="10" max="10" width="12.8984375" style="157" customWidth="1"/>
    <col min="11" max="11" width="13.3984375" style="131" customWidth="1"/>
    <col min="12" max="12" width="11.69921875" style="53" customWidth="1"/>
    <col min="13" max="16384" width="9" style="53" customWidth="1"/>
  </cols>
  <sheetData>
    <row r="1" spans="1:12" ht="24.75" customHeight="1">
      <c r="A1" s="174" t="s">
        <v>129</v>
      </c>
      <c r="B1" s="174"/>
      <c r="C1" s="174"/>
      <c r="D1" s="174"/>
      <c r="E1" s="174"/>
      <c r="F1" s="174"/>
      <c r="G1" s="174"/>
      <c r="H1" s="174"/>
      <c r="I1" s="174"/>
      <c r="J1" s="174"/>
      <c r="K1" s="130"/>
      <c r="L1" s="52"/>
    </row>
    <row r="2" spans="1:10" ht="24.75" customHeight="1">
      <c r="A2" s="162" t="s">
        <v>131</v>
      </c>
      <c r="B2" s="162"/>
      <c r="C2" s="162"/>
      <c r="D2" s="162"/>
      <c r="E2" s="162"/>
      <c r="F2" s="162"/>
      <c r="G2" s="162"/>
      <c r="H2" s="162"/>
      <c r="I2" s="162"/>
      <c r="J2" s="162"/>
    </row>
    <row r="3" spans="1:10" ht="21" customHeight="1">
      <c r="A3" s="179" t="s">
        <v>124</v>
      </c>
      <c r="B3" s="179"/>
      <c r="C3" s="179"/>
      <c r="D3" s="179"/>
      <c r="E3" s="179"/>
      <c r="F3" s="179"/>
      <c r="G3" s="179"/>
      <c r="H3" s="179"/>
      <c r="I3" s="179"/>
      <c r="J3" s="179"/>
    </row>
    <row r="4" spans="1:10" ht="21" customHeight="1">
      <c r="A4" s="111"/>
      <c r="B4" s="119"/>
      <c r="C4" s="111"/>
      <c r="D4" s="111"/>
      <c r="E4" s="111"/>
      <c r="F4" s="111"/>
      <c r="G4" s="111"/>
      <c r="H4" s="111"/>
      <c r="I4" s="111"/>
      <c r="J4" s="138"/>
    </row>
    <row r="5" spans="1:10" ht="28.5" customHeight="1">
      <c r="A5" s="65"/>
      <c r="B5" s="120"/>
      <c r="C5" s="55"/>
      <c r="D5" s="56"/>
      <c r="E5" s="65"/>
      <c r="F5" s="65"/>
      <c r="G5" s="65"/>
      <c r="H5" s="65"/>
      <c r="I5" s="180" t="s">
        <v>48</v>
      </c>
      <c r="J5" s="180"/>
    </row>
    <row r="6" spans="1:11" s="57" customFormat="1" ht="35.25" customHeight="1">
      <c r="A6" s="166" t="s">
        <v>0</v>
      </c>
      <c r="B6" s="160" t="s">
        <v>1</v>
      </c>
      <c r="C6" s="171" t="s">
        <v>3</v>
      </c>
      <c r="D6" s="173" t="s">
        <v>126</v>
      </c>
      <c r="E6" s="173"/>
      <c r="F6" s="173"/>
      <c r="G6" s="173"/>
      <c r="H6" s="173"/>
      <c r="I6" s="173"/>
      <c r="J6" s="175" t="s">
        <v>127</v>
      </c>
      <c r="K6" s="132"/>
    </row>
    <row r="7" spans="1:11" s="57" customFormat="1" ht="60.75" customHeight="1">
      <c r="A7" s="167"/>
      <c r="B7" s="161"/>
      <c r="C7" s="172"/>
      <c r="D7" s="17" t="s">
        <v>130</v>
      </c>
      <c r="E7" s="17" t="s">
        <v>5</v>
      </c>
      <c r="F7" s="17" t="s">
        <v>6</v>
      </c>
      <c r="G7" s="17" t="s">
        <v>7</v>
      </c>
      <c r="H7" s="17" t="s">
        <v>8</v>
      </c>
      <c r="I7" s="17" t="s">
        <v>9</v>
      </c>
      <c r="J7" s="176"/>
      <c r="K7" s="132"/>
    </row>
    <row r="8" spans="1:11" s="9" customFormat="1" ht="18" customHeight="1">
      <c r="A8" s="58" t="s">
        <v>15</v>
      </c>
      <c r="B8" s="121" t="s">
        <v>16</v>
      </c>
      <c r="C8" s="59">
        <v>1</v>
      </c>
      <c r="D8" s="58">
        <f aca="true" t="shared" si="0" ref="D8:J8">C8+1</f>
        <v>2</v>
      </c>
      <c r="E8" s="58">
        <f t="shared" si="0"/>
        <v>3</v>
      </c>
      <c r="F8" s="58">
        <f t="shared" si="0"/>
        <v>4</v>
      </c>
      <c r="G8" s="58">
        <f t="shared" si="0"/>
        <v>5</v>
      </c>
      <c r="H8" s="58">
        <f t="shared" si="0"/>
        <v>6</v>
      </c>
      <c r="I8" s="58">
        <f t="shared" si="0"/>
        <v>7</v>
      </c>
      <c r="J8" s="139">
        <f t="shared" si="0"/>
        <v>8</v>
      </c>
      <c r="K8" s="133"/>
    </row>
    <row r="9" spans="1:11" s="56" customFormat="1" ht="42.75" customHeight="1">
      <c r="A9" s="51" t="s">
        <v>15</v>
      </c>
      <c r="B9" s="60" t="s">
        <v>117</v>
      </c>
      <c r="C9" s="75"/>
      <c r="D9" s="76">
        <f>E9+F9+G9+H9+I9</f>
        <v>501184800</v>
      </c>
      <c r="E9" s="76">
        <v>82907540</v>
      </c>
      <c r="F9" s="76">
        <v>92863530</v>
      </c>
      <c r="G9" s="76">
        <v>99094200</v>
      </c>
      <c r="H9" s="76">
        <v>109051990</v>
      </c>
      <c r="I9" s="76">
        <v>117267540</v>
      </c>
      <c r="J9" s="140">
        <v>352298037</v>
      </c>
      <c r="K9" s="134"/>
    </row>
    <row r="10" spans="1:13" s="70" customFormat="1" ht="22.5" customHeight="1">
      <c r="A10" s="71" t="s">
        <v>16</v>
      </c>
      <c r="B10" s="122" t="s">
        <v>49</v>
      </c>
      <c r="C10" s="77">
        <v>54387000</v>
      </c>
      <c r="D10" s="78">
        <f>D14+D22</f>
        <v>55279191.450857</v>
      </c>
      <c r="E10" s="78">
        <f aca="true" t="shared" si="1" ref="E10:J10">E14+E22</f>
        <v>9835895.987251</v>
      </c>
      <c r="F10" s="78">
        <f t="shared" si="1"/>
        <v>11265409.413071</v>
      </c>
      <c r="G10" s="78">
        <f t="shared" si="1"/>
        <v>11297173.868921</v>
      </c>
      <c r="H10" s="78">
        <f t="shared" si="1"/>
        <v>11422912.181614</v>
      </c>
      <c r="I10" s="78">
        <f t="shared" si="1"/>
        <v>11457800</v>
      </c>
      <c r="J10" s="141">
        <f t="shared" si="1"/>
        <v>68600400</v>
      </c>
      <c r="K10" s="128">
        <f>J10/D10</f>
        <v>1.2409805244887764</v>
      </c>
      <c r="L10" s="128"/>
      <c r="M10" s="128"/>
    </row>
    <row r="11" spans="1:13" s="70" customFormat="1" ht="22.5" customHeight="1">
      <c r="A11" s="23"/>
      <c r="B11" s="34" t="s">
        <v>50</v>
      </c>
      <c r="C11" s="79"/>
      <c r="D11" s="80">
        <f>(E11+F11+G11+H11+I11)/5</f>
        <v>3.8348056046187415</v>
      </c>
      <c r="E11" s="80">
        <v>2.94</v>
      </c>
      <c r="F11" s="80">
        <f>(F10/E10-1)*100</f>
        <v>14.533637074577577</v>
      </c>
      <c r="G11" s="80">
        <f>(G10/F10-1)*100</f>
        <v>0.281964504664578</v>
      </c>
      <c r="H11" s="80">
        <f>(H10/G10-1)*100</f>
        <v>1.1130067940169575</v>
      </c>
      <c r="I11" s="80">
        <f>(I10/H10-1)*100</f>
        <v>0.3054196498345929</v>
      </c>
      <c r="J11" s="142"/>
      <c r="K11" s="128"/>
      <c r="L11" s="128"/>
      <c r="M11" s="128"/>
    </row>
    <row r="12" spans="1:13" s="70" customFormat="1" ht="22.5" customHeight="1">
      <c r="A12" s="23"/>
      <c r="B12" s="34" t="s">
        <v>51</v>
      </c>
      <c r="C12" s="81"/>
      <c r="D12" s="80">
        <f aca="true" t="shared" si="2" ref="D12:I12">D10/D9%</f>
        <v>11.02970230758335</v>
      </c>
      <c r="E12" s="80">
        <f t="shared" si="2"/>
        <v>11.863692961160107</v>
      </c>
      <c r="F12" s="80">
        <f t="shared" si="2"/>
        <v>12.131144931784306</v>
      </c>
      <c r="G12" s="80">
        <f t="shared" si="2"/>
        <v>11.400439045797837</v>
      </c>
      <c r="H12" s="80">
        <f t="shared" si="2"/>
        <v>10.474739783853556</v>
      </c>
      <c r="I12" s="80">
        <f t="shared" si="2"/>
        <v>9.770649235073918</v>
      </c>
      <c r="J12" s="142"/>
      <c r="K12" s="128"/>
      <c r="L12" s="128"/>
      <c r="M12" s="128"/>
    </row>
    <row r="13" spans="1:13" s="70" customFormat="1" ht="22.5" customHeight="1">
      <c r="A13" s="23"/>
      <c r="B13" s="34" t="s">
        <v>52</v>
      </c>
      <c r="C13" s="79"/>
      <c r="D13" s="82"/>
      <c r="E13" s="82"/>
      <c r="F13" s="82"/>
      <c r="G13" s="82"/>
      <c r="H13" s="82"/>
      <c r="I13" s="82"/>
      <c r="J13" s="143"/>
      <c r="K13" s="128"/>
      <c r="L13" s="128"/>
      <c r="M13" s="128"/>
    </row>
    <row r="14" spans="1:13" s="68" customFormat="1" ht="22.5" customHeight="1">
      <c r="A14" s="23" t="s">
        <v>53</v>
      </c>
      <c r="B14" s="123" t="s">
        <v>54</v>
      </c>
      <c r="C14" s="83">
        <v>48778000</v>
      </c>
      <c r="D14" s="84">
        <f>SUM(E14:I14)</f>
        <v>49863592</v>
      </c>
      <c r="E14" s="84">
        <v>8784194</v>
      </c>
      <c r="F14" s="84">
        <v>9395483</v>
      </c>
      <c r="G14" s="84">
        <v>10180714</v>
      </c>
      <c r="H14" s="84">
        <v>10753201</v>
      </c>
      <c r="I14" s="84">
        <v>10750000</v>
      </c>
      <c r="J14" s="144">
        <v>64961400</v>
      </c>
      <c r="K14" s="128">
        <f>J14/D14</f>
        <v>1.302782198282065</v>
      </c>
      <c r="L14" s="129">
        <f>D14/C14*100</f>
        <v>102.22557710443232</v>
      </c>
      <c r="M14" s="129"/>
    </row>
    <row r="15" spans="1:13" s="70" customFormat="1" ht="22.5" customHeight="1">
      <c r="A15" s="23"/>
      <c r="B15" s="34" t="s">
        <v>55</v>
      </c>
      <c r="C15" s="79"/>
      <c r="D15" s="80">
        <f>(E15+F15+G15+H15+I15)/5</f>
        <v>4.647614532664828</v>
      </c>
      <c r="E15" s="80">
        <v>2.3280880441690854</v>
      </c>
      <c r="F15" s="80">
        <f>(F14/E14-1)*100</f>
        <v>6.958965159467101</v>
      </c>
      <c r="G15" s="80">
        <f>(G14/F14-1)*100</f>
        <v>8.35753734001754</v>
      </c>
      <c r="H15" s="80">
        <f>(H14/G14-1)*100</f>
        <v>5.623249999950897</v>
      </c>
      <c r="I15" s="80">
        <f>(I14/H14-1)*100</f>
        <v>-0.029767880280484604</v>
      </c>
      <c r="J15" s="142"/>
      <c r="K15" s="128"/>
      <c r="L15" s="128"/>
      <c r="M15" s="128"/>
    </row>
    <row r="16" spans="1:13" s="70" customFormat="1" ht="42.75" customHeight="1">
      <c r="A16" s="23"/>
      <c r="B16" s="34" t="s">
        <v>56</v>
      </c>
      <c r="C16" s="85">
        <f aca="true" t="shared" si="3" ref="C16:I16">C14/C10</f>
        <v>0.8968687370143601</v>
      </c>
      <c r="D16" s="85">
        <f t="shared" si="3"/>
        <v>0.9020318621036372</v>
      </c>
      <c r="E16" s="85">
        <f t="shared" si="3"/>
        <v>0.893075121105979</v>
      </c>
      <c r="F16" s="85">
        <f t="shared" si="3"/>
        <v>0.8340116772940923</v>
      </c>
      <c r="G16" s="85">
        <f t="shared" si="3"/>
        <v>0.9011735251776174</v>
      </c>
      <c r="H16" s="85">
        <f t="shared" si="3"/>
        <v>0.9413712395782969</v>
      </c>
      <c r="I16" s="85">
        <f t="shared" si="3"/>
        <v>0.9382254883136378</v>
      </c>
      <c r="J16" s="143"/>
      <c r="K16" s="128"/>
      <c r="L16" s="128"/>
      <c r="M16" s="128"/>
    </row>
    <row r="17" spans="1:11" s="70" customFormat="1" ht="22.5" customHeight="1">
      <c r="A17" s="23"/>
      <c r="B17" s="34" t="s">
        <v>57</v>
      </c>
      <c r="C17" s="79">
        <v>2616247</v>
      </c>
      <c r="D17" s="82">
        <f>SUM(E17:I17)</f>
        <v>4252524.233504</v>
      </c>
      <c r="E17" s="86">
        <v>582925.548594</v>
      </c>
      <c r="F17" s="86">
        <v>741302.166872</v>
      </c>
      <c r="G17" s="87">
        <v>744434.723808</v>
      </c>
      <c r="H17" s="88">
        <v>903861.79423</v>
      </c>
      <c r="I17" s="87">
        <v>1280000</v>
      </c>
      <c r="J17" s="144">
        <v>7728000</v>
      </c>
      <c r="K17" s="128"/>
    </row>
    <row r="18" spans="1:11" s="70" customFormat="1" ht="22.5" customHeight="1">
      <c r="A18" s="23"/>
      <c r="B18" s="34" t="s">
        <v>58</v>
      </c>
      <c r="C18" s="79">
        <f>5000000+950000</f>
        <v>5950000</v>
      </c>
      <c r="D18" s="82">
        <f>SUM(E18:I18)</f>
        <v>6360827.384609</v>
      </c>
      <c r="E18" s="89">
        <v>1059389.310052</v>
      </c>
      <c r="F18" s="86">
        <v>1308375.52857</v>
      </c>
      <c r="G18" s="87">
        <v>1263084.029881</v>
      </c>
      <c r="H18" s="88">
        <v>1329978.516106</v>
      </c>
      <c r="I18" s="87">
        <v>1400000</v>
      </c>
      <c r="J18" s="144">
        <v>8300000</v>
      </c>
      <c r="K18" s="128"/>
    </row>
    <row r="19" spans="1:11" s="68" customFormat="1" ht="22.5" customHeight="1">
      <c r="A19" s="23" t="s">
        <v>59</v>
      </c>
      <c r="B19" s="123" t="s">
        <v>60</v>
      </c>
      <c r="C19" s="83"/>
      <c r="D19" s="84"/>
      <c r="E19" s="82"/>
      <c r="F19" s="82"/>
      <c r="G19" s="82"/>
      <c r="H19" s="82"/>
      <c r="I19" s="82"/>
      <c r="J19" s="144"/>
      <c r="K19" s="129"/>
    </row>
    <row r="20" spans="1:11" s="70" customFormat="1" ht="22.5" customHeight="1">
      <c r="A20" s="23"/>
      <c r="B20" s="34" t="s">
        <v>55</v>
      </c>
      <c r="C20" s="79"/>
      <c r="D20" s="82"/>
      <c r="E20" s="82"/>
      <c r="F20" s="82"/>
      <c r="G20" s="82"/>
      <c r="H20" s="82"/>
      <c r="I20" s="82"/>
      <c r="J20" s="143"/>
      <c r="K20" s="128"/>
    </row>
    <row r="21" spans="1:11" s="70" customFormat="1" ht="45.75" customHeight="1">
      <c r="A21" s="23"/>
      <c r="B21" s="34" t="s">
        <v>56</v>
      </c>
      <c r="C21" s="79"/>
      <c r="D21" s="82"/>
      <c r="E21" s="82"/>
      <c r="F21" s="82"/>
      <c r="G21" s="82"/>
      <c r="H21" s="82"/>
      <c r="I21" s="82"/>
      <c r="J21" s="143"/>
      <c r="K21" s="128"/>
    </row>
    <row r="22" spans="1:11" s="68" customFormat="1" ht="45.75" customHeight="1">
      <c r="A22" s="23" t="s">
        <v>61</v>
      </c>
      <c r="B22" s="118" t="s">
        <v>62</v>
      </c>
      <c r="C22" s="83">
        <v>5609000</v>
      </c>
      <c r="D22" s="84">
        <f>SUM(E22:I22)</f>
        <v>5415599.450857</v>
      </c>
      <c r="E22" s="90">
        <v>1051701.987251</v>
      </c>
      <c r="F22" s="91">
        <v>1869926.413071</v>
      </c>
      <c r="G22" s="92">
        <v>1116459.868921</v>
      </c>
      <c r="H22" s="93">
        <v>669711.181614</v>
      </c>
      <c r="I22" s="92">
        <v>707800</v>
      </c>
      <c r="J22" s="144">
        <v>3639000</v>
      </c>
      <c r="K22" s="129"/>
    </row>
    <row r="23" spans="1:11" s="70" customFormat="1" ht="22.5" customHeight="1">
      <c r="A23" s="23"/>
      <c r="B23" s="34" t="s">
        <v>55</v>
      </c>
      <c r="C23" s="79"/>
      <c r="D23" s="80">
        <f>(E23+F23+G23+H23+I23)/5</f>
        <v>3.852154184219586</v>
      </c>
      <c r="E23" s="80">
        <v>16.082064124370476</v>
      </c>
      <c r="F23" s="80">
        <f>(F22/E22-1)*100</f>
        <v>77.80002659866821</v>
      </c>
      <c r="G23" s="80">
        <f>(G22/F22-1)*100</f>
        <v>-40.29391418203318</v>
      </c>
      <c r="H23" s="80">
        <f>(H22/G22-1)*100</f>
        <v>-40.014755545020996</v>
      </c>
      <c r="I23" s="80">
        <f>(I22/H22-1)*100</f>
        <v>5.687349925113416</v>
      </c>
      <c r="J23" s="143"/>
      <c r="K23" s="128"/>
    </row>
    <row r="24" spans="1:11" s="70" customFormat="1" ht="22.5" customHeight="1">
      <c r="A24" s="23"/>
      <c r="B24" s="34" t="s">
        <v>56</v>
      </c>
      <c r="C24" s="80">
        <f aca="true" t="shared" si="4" ref="C24:I24">C22/C10%</f>
        <v>10.313126298563995</v>
      </c>
      <c r="D24" s="80">
        <f t="shared" si="4"/>
        <v>9.796813789636284</v>
      </c>
      <c r="E24" s="80">
        <f t="shared" si="4"/>
        <v>10.692487889402097</v>
      </c>
      <c r="F24" s="80">
        <f t="shared" si="4"/>
        <v>16.598832270590776</v>
      </c>
      <c r="G24" s="80">
        <f t="shared" si="4"/>
        <v>9.882647482238262</v>
      </c>
      <c r="H24" s="80">
        <f t="shared" si="4"/>
        <v>5.8628760421703</v>
      </c>
      <c r="I24" s="80">
        <f t="shared" si="4"/>
        <v>6.177451168636213</v>
      </c>
      <c r="J24" s="142"/>
      <c r="K24" s="128"/>
    </row>
    <row r="25" spans="1:11" s="68" customFormat="1" ht="27.75" customHeight="1">
      <c r="A25" s="23" t="s">
        <v>63</v>
      </c>
      <c r="B25" s="123" t="s">
        <v>64</v>
      </c>
      <c r="C25" s="83"/>
      <c r="D25" s="84"/>
      <c r="E25" s="82"/>
      <c r="F25" s="82"/>
      <c r="G25" s="82"/>
      <c r="H25" s="82"/>
      <c r="I25" s="82"/>
      <c r="J25" s="144"/>
      <c r="K25" s="129"/>
    </row>
    <row r="26" spans="1:11" s="70" customFormat="1" ht="22.5" customHeight="1">
      <c r="A26" s="23"/>
      <c r="B26" s="34" t="s">
        <v>55</v>
      </c>
      <c r="C26" s="79"/>
      <c r="D26" s="82"/>
      <c r="E26" s="82"/>
      <c r="F26" s="82"/>
      <c r="G26" s="82"/>
      <c r="H26" s="82"/>
      <c r="I26" s="82"/>
      <c r="J26" s="143"/>
      <c r="K26" s="128"/>
    </row>
    <row r="27" spans="1:11" s="70" customFormat="1" ht="22.5" customHeight="1">
      <c r="A27" s="23"/>
      <c r="B27" s="34" t="s">
        <v>56</v>
      </c>
      <c r="C27" s="79"/>
      <c r="D27" s="82"/>
      <c r="E27" s="82"/>
      <c r="F27" s="82"/>
      <c r="G27" s="82"/>
      <c r="H27" s="82"/>
      <c r="I27" s="82"/>
      <c r="J27" s="143"/>
      <c r="K27" s="128"/>
    </row>
    <row r="28" spans="1:11" s="70" customFormat="1" ht="22.5" customHeight="1">
      <c r="A28" s="23" t="s">
        <v>65</v>
      </c>
      <c r="B28" s="123" t="s">
        <v>66</v>
      </c>
      <c r="C28" s="84">
        <f aca="true" t="shared" si="5" ref="C28:I28">C31+C34</f>
        <v>51514776.520024</v>
      </c>
      <c r="D28" s="84">
        <f t="shared" si="5"/>
        <v>53918027.88597301</v>
      </c>
      <c r="E28" s="84">
        <f t="shared" si="5"/>
        <v>9356001.191136997</v>
      </c>
      <c r="F28" s="84">
        <f t="shared" si="5"/>
        <v>9727387.006619003</v>
      </c>
      <c r="G28" s="84">
        <f t="shared" si="5"/>
        <v>10945404.356586002</v>
      </c>
      <c r="H28" s="84">
        <f t="shared" si="5"/>
        <v>11819706.331631</v>
      </c>
      <c r="I28" s="84">
        <f t="shared" si="5"/>
        <v>12069529</v>
      </c>
      <c r="J28" s="144">
        <f>J31</f>
        <v>55980429</v>
      </c>
      <c r="K28" s="128"/>
    </row>
    <row r="29" spans="1:11" s="70" customFormat="1" ht="22.5" customHeight="1">
      <c r="A29" s="23"/>
      <c r="B29" s="34" t="s">
        <v>67</v>
      </c>
      <c r="C29" s="79"/>
      <c r="D29" s="94">
        <f>(E29+F29+G29+H29+I29)/5</f>
        <v>5.268495290694697</v>
      </c>
      <c r="E29" s="85">
        <v>-0.25</v>
      </c>
      <c r="F29" s="80">
        <f>(F28/E28-1)*100</f>
        <v>3.9694930333465717</v>
      </c>
      <c r="G29" s="80">
        <f>(G28/F28-1)*100</f>
        <v>12.521526584047681</v>
      </c>
      <c r="H29" s="80">
        <f>(H28/G28-1)*100</f>
        <v>7.987845369266022</v>
      </c>
      <c r="I29" s="80">
        <f>(I28/H28-1)*100</f>
        <v>2.1136114668132144</v>
      </c>
      <c r="J29" s="143"/>
      <c r="K29" s="128"/>
    </row>
    <row r="30" spans="1:11" s="70" customFormat="1" ht="29.25" customHeight="1">
      <c r="A30" s="23"/>
      <c r="B30" s="34" t="s">
        <v>68</v>
      </c>
      <c r="C30" s="79"/>
      <c r="D30" s="82"/>
      <c r="E30" s="82"/>
      <c r="F30" s="82"/>
      <c r="G30" s="82"/>
      <c r="H30" s="82"/>
      <c r="I30" s="82"/>
      <c r="J30" s="143"/>
      <c r="K30" s="128"/>
    </row>
    <row r="31" spans="1:11" s="68" customFormat="1" ht="45.75" customHeight="1">
      <c r="A31" s="23" t="s">
        <v>53</v>
      </c>
      <c r="B31" s="123" t="s">
        <v>69</v>
      </c>
      <c r="C31" s="83">
        <v>41576122.19951</v>
      </c>
      <c r="D31" s="83">
        <f>SUM(E31:I31)</f>
        <v>43391827.865459</v>
      </c>
      <c r="E31" s="72">
        <v>8103284.028447998</v>
      </c>
      <c r="F31" s="72">
        <v>8169904.163966002</v>
      </c>
      <c r="G31" s="72">
        <v>8634189.238383</v>
      </c>
      <c r="H31" s="72">
        <v>9180908.434662</v>
      </c>
      <c r="I31" s="72">
        <v>9303542</v>
      </c>
      <c r="J31" s="144">
        <v>55980429</v>
      </c>
      <c r="K31" s="129"/>
    </row>
    <row r="32" spans="1:11" s="70" customFormat="1" ht="22.5" customHeight="1">
      <c r="A32" s="73"/>
      <c r="B32" s="34" t="s">
        <v>70</v>
      </c>
      <c r="C32" s="95"/>
      <c r="D32" s="94">
        <f>(E32+F32+G32+H32+I32)/5</f>
        <v>3.3275757230700087</v>
      </c>
      <c r="E32" s="94">
        <v>2.465098156470069</v>
      </c>
      <c r="F32" s="94">
        <f>(F31/E31-1)*100</f>
        <v>0.8221374850507779</v>
      </c>
      <c r="G32" s="94">
        <f>(G31/F31-1)*100</f>
        <v>5.6828705098496135</v>
      </c>
      <c r="H32" s="94">
        <f>(H31/G31-1)*100</f>
        <v>6.332027028647658</v>
      </c>
      <c r="I32" s="94">
        <f>(I31/H31-1)*100</f>
        <v>1.3357454353319254</v>
      </c>
      <c r="J32" s="145"/>
      <c r="K32" s="128"/>
    </row>
    <row r="33" spans="1:11" s="70" customFormat="1" ht="25.5" customHeight="1">
      <c r="A33" s="73"/>
      <c r="B33" s="34" t="s">
        <v>71</v>
      </c>
      <c r="C33" s="96">
        <f>C31/C28</f>
        <v>0.8070717764513488</v>
      </c>
      <c r="D33" s="96">
        <f aca="true" t="shared" si="6" ref="D33:I33">D31/D28</f>
        <v>0.8047740165353408</v>
      </c>
      <c r="E33" s="96">
        <f t="shared" si="6"/>
        <v>0.8661054934584973</v>
      </c>
      <c r="F33" s="96">
        <f t="shared" si="6"/>
        <v>0.8398868224741947</v>
      </c>
      <c r="G33" s="96">
        <f t="shared" si="6"/>
        <v>0.7888415043513389</v>
      </c>
      <c r="H33" s="96">
        <f t="shared" si="6"/>
        <v>0.7767459001999695</v>
      </c>
      <c r="I33" s="96">
        <f t="shared" si="6"/>
        <v>0.7708289196703534</v>
      </c>
      <c r="J33" s="144"/>
      <c r="K33" s="128"/>
    </row>
    <row r="34" spans="1:11" s="68" customFormat="1" ht="44.25" customHeight="1">
      <c r="A34" s="23" t="s">
        <v>59</v>
      </c>
      <c r="B34" s="123" t="s">
        <v>72</v>
      </c>
      <c r="C34" s="83">
        <f aca="true" t="shared" si="7" ref="C34:I34">C37+C38</f>
        <v>9938654.320514001</v>
      </c>
      <c r="D34" s="84">
        <f t="shared" si="7"/>
        <v>10526200.020514</v>
      </c>
      <c r="E34" s="84">
        <f t="shared" si="7"/>
        <v>1252717.162689</v>
      </c>
      <c r="F34" s="84">
        <f t="shared" si="7"/>
        <v>1557482.842653</v>
      </c>
      <c r="G34" s="84">
        <f t="shared" si="7"/>
        <v>2311215.118203</v>
      </c>
      <c r="H34" s="84">
        <f t="shared" si="7"/>
        <v>2638797.896969</v>
      </c>
      <c r="I34" s="84">
        <f t="shared" si="7"/>
        <v>2765987</v>
      </c>
      <c r="J34" s="144"/>
      <c r="K34" s="129"/>
    </row>
    <row r="35" spans="1:11" s="70" customFormat="1" ht="22.5" customHeight="1">
      <c r="A35" s="73"/>
      <c r="B35" s="34" t="s">
        <v>70</v>
      </c>
      <c r="C35" s="79"/>
      <c r="D35" s="94">
        <f>(E35+F35+G35+H35+I35)/5</f>
        <v>19.101125464585714</v>
      </c>
      <c r="E35" s="85">
        <v>3.7894167930698615</v>
      </c>
      <c r="F35" s="94">
        <f>(F34/E34-1)*100</f>
        <v>24.32837108336652</v>
      </c>
      <c r="G35" s="94">
        <f>(G34/F34-1)*100</f>
        <v>48.394258665867575</v>
      </c>
      <c r="H35" s="94">
        <f>(H34/G34-1)*100</f>
        <v>14.173616994193928</v>
      </c>
      <c r="I35" s="94">
        <f>(I34/H34-1)*100</f>
        <v>4.819963786430681</v>
      </c>
      <c r="J35" s="143"/>
      <c r="K35" s="128"/>
    </row>
    <row r="36" spans="1:11" s="70" customFormat="1" ht="22.5" customHeight="1">
      <c r="A36" s="73"/>
      <c r="B36" s="34" t="s">
        <v>71</v>
      </c>
      <c r="C36" s="85">
        <f aca="true" t="shared" si="8" ref="C36:I36">C34/C28</f>
        <v>0.19292822354865125</v>
      </c>
      <c r="D36" s="85">
        <f t="shared" si="8"/>
        <v>0.19522598346465922</v>
      </c>
      <c r="E36" s="85">
        <f t="shared" si="8"/>
        <v>0.13389450654150273</v>
      </c>
      <c r="F36" s="85">
        <f t="shared" si="8"/>
        <v>0.16011317752580528</v>
      </c>
      <c r="G36" s="85">
        <f t="shared" si="8"/>
        <v>0.211158495648661</v>
      </c>
      <c r="H36" s="85">
        <f t="shared" si="8"/>
        <v>0.22325409980003053</v>
      </c>
      <c r="I36" s="85">
        <f t="shared" si="8"/>
        <v>0.22917108032964667</v>
      </c>
      <c r="J36" s="143"/>
      <c r="K36" s="128"/>
    </row>
    <row r="37" spans="1:11" s="70" customFormat="1" ht="26.25" customHeight="1">
      <c r="A37" s="37" t="s">
        <v>21</v>
      </c>
      <c r="B37" s="34" t="s">
        <v>73</v>
      </c>
      <c r="C37" s="79"/>
      <c r="D37" s="82"/>
      <c r="E37" s="82"/>
      <c r="F37" s="82"/>
      <c r="G37" s="82"/>
      <c r="H37" s="82"/>
      <c r="I37" s="82"/>
      <c r="J37" s="143"/>
      <c r="K37" s="128"/>
    </row>
    <row r="38" spans="1:11" s="70" customFormat="1" ht="22.5" customHeight="1">
      <c r="A38" s="37" t="s">
        <v>21</v>
      </c>
      <c r="B38" s="34" t="s">
        <v>74</v>
      </c>
      <c r="C38" s="79">
        <v>9938654.320514001</v>
      </c>
      <c r="D38" s="82">
        <f>SUM(E38:I38)</f>
        <v>10526200.020514</v>
      </c>
      <c r="E38" s="97">
        <v>1252717.162689</v>
      </c>
      <c r="F38" s="97">
        <v>1557482.842653</v>
      </c>
      <c r="G38" s="97">
        <v>2311215.118203</v>
      </c>
      <c r="H38" s="98">
        <v>2638797.896969</v>
      </c>
      <c r="I38" s="87">
        <v>2765987</v>
      </c>
      <c r="J38" s="143"/>
      <c r="K38" s="128"/>
    </row>
    <row r="39" spans="1:11" s="70" customFormat="1" ht="22.5" customHeight="1">
      <c r="A39" s="23" t="s">
        <v>75</v>
      </c>
      <c r="B39" s="123" t="s">
        <v>123</v>
      </c>
      <c r="C39" s="83">
        <f>C42+C45+C48+C51</f>
        <v>51533824.603507</v>
      </c>
      <c r="D39" s="74">
        <f aca="true" t="shared" si="9" ref="D39:J39">D42+D45+D48</f>
        <v>49453011254168</v>
      </c>
      <c r="E39" s="74">
        <f t="shared" si="9"/>
        <v>8879229337777</v>
      </c>
      <c r="F39" s="74">
        <f t="shared" si="9"/>
        <v>9752570620042</v>
      </c>
      <c r="G39" s="74">
        <f t="shared" si="9"/>
        <v>9565970491320</v>
      </c>
      <c r="H39" s="74">
        <f t="shared" si="9"/>
        <v>10106877805029</v>
      </c>
      <c r="I39" s="74">
        <f t="shared" si="9"/>
        <v>11148363000000</v>
      </c>
      <c r="J39" s="146">
        <f t="shared" si="9"/>
        <v>55439698895860</v>
      </c>
      <c r="K39" s="128"/>
    </row>
    <row r="40" spans="1:11" s="70" customFormat="1" ht="22.5" customHeight="1">
      <c r="A40" s="23"/>
      <c r="B40" s="34" t="s">
        <v>121</v>
      </c>
      <c r="C40" s="79"/>
      <c r="D40" s="80">
        <f>(E40+F40+G40+H40+I40)/5</f>
        <v>3.889838706558254</v>
      </c>
      <c r="E40" s="96">
        <v>-4.432453706444144</v>
      </c>
      <c r="F40" s="94">
        <f>(F39/E39-1)*100</f>
        <v>9.83577796047388</v>
      </c>
      <c r="G40" s="94">
        <f>(G39/F39-1)*100</f>
        <v>-1.9133430147998953</v>
      </c>
      <c r="H40" s="94">
        <f>(H39/G39-1)*100</f>
        <v>5.654494901482399</v>
      </c>
      <c r="I40" s="94">
        <f>(I39/H39-1)*100</f>
        <v>10.304717392079032</v>
      </c>
      <c r="J40" s="143"/>
      <c r="K40" s="128"/>
    </row>
    <row r="41" spans="1:11" s="70" customFormat="1" ht="22.5" customHeight="1">
      <c r="A41" s="23"/>
      <c r="B41" s="34" t="s">
        <v>76</v>
      </c>
      <c r="C41" s="79"/>
      <c r="D41" s="79"/>
      <c r="E41" s="79"/>
      <c r="F41" s="79"/>
      <c r="G41" s="79"/>
      <c r="H41" s="79"/>
      <c r="I41" s="79"/>
      <c r="J41" s="143"/>
      <c r="K41" s="128"/>
    </row>
    <row r="42" spans="1:11" s="68" customFormat="1" ht="26.25" customHeight="1">
      <c r="A42" s="23" t="s">
        <v>53</v>
      </c>
      <c r="B42" s="123" t="s">
        <v>77</v>
      </c>
      <c r="C42" s="83">
        <v>21803287.752749</v>
      </c>
      <c r="D42" s="110">
        <f>SUM(E42:I42)</f>
        <v>21662285591985</v>
      </c>
      <c r="E42" s="110">
        <f>2968555123814+1006339361154</f>
        <v>3974894484968</v>
      </c>
      <c r="F42" s="110">
        <v>4283798818224</v>
      </c>
      <c r="G42" s="110">
        <f>3153311503439+821646785354</f>
        <v>3974958288793</v>
      </c>
      <c r="H42" s="110">
        <v>4159190000000</v>
      </c>
      <c r="I42" s="110">
        <v>5269444000000</v>
      </c>
      <c r="J42" s="146">
        <v>24135150000000</v>
      </c>
      <c r="K42" s="129"/>
    </row>
    <row r="43" spans="1:11" s="70" customFormat="1" ht="22.5" customHeight="1">
      <c r="A43" s="73"/>
      <c r="B43" s="34" t="s">
        <v>70</v>
      </c>
      <c r="C43" s="83"/>
      <c r="D43" s="80">
        <f>(E43+F43+G43+H43+I43)/5</f>
        <v>3.626136774302863</v>
      </c>
      <c r="E43" s="96">
        <v>-13.76000373152088</v>
      </c>
      <c r="F43" s="94">
        <f>(F42/E42-1)*100</f>
        <v>7.771384483894961</v>
      </c>
      <c r="G43" s="94">
        <f>(G42/F42-1)*100</f>
        <v>-7.209501251952832</v>
      </c>
      <c r="H43" s="94">
        <f>(H42/G42-1)*100</f>
        <v>4.634808665198409</v>
      </c>
      <c r="I43" s="94">
        <f>(I42/H42-1)*100</f>
        <v>26.693995705894658</v>
      </c>
      <c r="J43" s="144"/>
      <c r="K43" s="128"/>
    </row>
    <row r="44" spans="1:11" s="70" customFormat="1" ht="22.5" customHeight="1">
      <c r="A44" s="73"/>
      <c r="B44" s="34" t="s">
        <v>78</v>
      </c>
      <c r="C44" s="81">
        <f aca="true" t="shared" si="10" ref="C44:I44">C42/C39</f>
        <v>0.4230869321363203</v>
      </c>
      <c r="D44" s="81">
        <f t="shared" si="10"/>
        <v>0.43803774618798885</v>
      </c>
      <c r="E44" s="81">
        <f t="shared" si="10"/>
        <v>0.4476621037432459</v>
      </c>
      <c r="F44" s="81">
        <f t="shared" si="10"/>
        <v>0.43924817210967826</v>
      </c>
      <c r="G44" s="81">
        <f t="shared" si="10"/>
        <v>0.4155311050143642</v>
      </c>
      <c r="H44" s="81">
        <f t="shared" si="10"/>
        <v>0.4115207564823295</v>
      </c>
      <c r="I44" s="81">
        <f t="shared" si="10"/>
        <v>0.47266526933147046</v>
      </c>
      <c r="J44" s="142">
        <f>J42/J39*100</f>
        <v>43.5340567872426</v>
      </c>
      <c r="K44" s="128"/>
    </row>
    <row r="45" spans="1:11" s="68" customFormat="1" ht="22.5" customHeight="1">
      <c r="A45" s="23" t="s">
        <v>59</v>
      </c>
      <c r="B45" s="123" t="s">
        <v>79</v>
      </c>
      <c r="C45" s="83">
        <v>29468804.850758</v>
      </c>
      <c r="D45" s="110">
        <f>SUM(E45:I45)</f>
        <v>27695418552862</v>
      </c>
      <c r="E45" s="110">
        <v>4903702102809</v>
      </c>
      <c r="F45" s="110">
        <v>5468118890518</v>
      </c>
      <c r="G45" s="110">
        <v>5579560168872</v>
      </c>
      <c r="H45" s="110">
        <v>5907118390663</v>
      </c>
      <c r="I45" s="110">
        <v>5836919000000</v>
      </c>
      <c r="J45" s="146">
        <v>30694776895860</v>
      </c>
      <c r="K45" s="129">
        <f>D45/C45*100</f>
        <v>93982157.38005953</v>
      </c>
    </row>
    <row r="46" spans="1:11" s="70" customFormat="1" ht="22.5" customHeight="1">
      <c r="A46" s="73"/>
      <c r="B46" s="34" t="s">
        <v>70</v>
      </c>
      <c r="C46" s="79"/>
      <c r="D46" s="80">
        <f>(E46+F46+G46+H46+I46)/5</f>
        <v>4.886541505742274</v>
      </c>
      <c r="E46" s="96">
        <v>6.202379793379409</v>
      </c>
      <c r="F46" s="94">
        <f>(F45/E45-1)*100</f>
        <v>11.510013778889295</v>
      </c>
      <c r="G46" s="94">
        <f>(G45/F45-1)*100</f>
        <v>2.03801856882162</v>
      </c>
      <c r="H46" s="94">
        <f>(H45/G45-1)*100</f>
        <v>5.87068177198673</v>
      </c>
      <c r="I46" s="94">
        <f>(I45/H45-1)*100</f>
        <v>-1.1883863843656806</v>
      </c>
      <c r="J46" s="143"/>
      <c r="K46" s="128"/>
    </row>
    <row r="47" spans="1:11" s="70" customFormat="1" ht="22.5" customHeight="1">
      <c r="A47" s="73"/>
      <c r="B47" s="34" t="s">
        <v>78</v>
      </c>
      <c r="C47" s="81">
        <f aca="true" t="shared" si="11" ref="C47:I47">C45/C39</f>
        <v>0.571834228829051</v>
      </c>
      <c r="D47" s="81">
        <f t="shared" si="11"/>
        <v>0.5600350282113058</v>
      </c>
      <c r="E47" s="81">
        <f t="shared" si="11"/>
        <v>0.5522666344415752</v>
      </c>
      <c r="F47" s="81">
        <f t="shared" si="11"/>
        <v>0.5606848802797443</v>
      </c>
      <c r="G47" s="81">
        <f t="shared" si="11"/>
        <v>0.5832717311782216</v>
      </c>
      <c r="H47" s="81">
        <f t="shared" si="11"/>
        <v>0.5844652032622503</v>
      </c>
      <c r="I47" s="81">
        <f t="shared" si="11"/>
        <v>0.5235673614144067</v>
      </c>
      <c r="J47" s="142">
        <f>J45/J39*100</f>
        <v>55.36605989422528</v>
      </c>
      <c r="K47" s="128"/>
    </row>
    <row r="48" spans="1:11" s="68" customFormat="1" ht="40.5" customHeight="1">
      <c r="A48" s="23" t="s">
        <v>61</v>
      </c>
      <c r="B48" s="123" t="s">
        <v>80</v>
      </c>
      <c r="C48" s="83">
        <v>104389</v>
      </c>
      <c r="D48" s="110">
        <f>SUM(E48:I48)</f>
        <v>95307109321</v>
      </c>
      <c r="E48" s="110">
        <v>632750000</v>
      </c>
      <c r="F48" s="110">
        <v>652911300</v>
      </c>
      <c r="G48" s="110">
        <v>11452033655</v>
      </c>
      <c r="H48" s="110">
        <v>40569414366</v>
      </c>
      <c r="I48" s="110">
        <v>42000000000</v>
      </c>
      <c r="J48" s="146">
        <v>609772000000</v>
      </c>
      <c r="K48" s="129">
        <f>D48/C48*100</f>
        <v>91299954.32564734</v>
      </c>
    </row>
    <row r="49" spans="1:11" s="70" customFormat="1" ht="22.5" customHeight="1">
      <c r="A49" s="73"/>
      <c r="B49" s="34" t="s">
        <v>70</v>
      </c>
      <c r="C49" s="79"/>
      <c r="D49" s="80">
        <f>(E49+F49+G49+H49+I49)/5</f>
        <v>398.05059905035034</v>
      </c>
      <c r="E49" s="96">
        <v>75.29</v>
      </c>
      <c r="F49" s="94">
        <f>(F48/E48-1)*100</f>
        <v>3.186297905966029</v>
      </c>
      <c r="G49" s="94">
        <f>(G48/F48-1)*100</f>
        <v>1653.995321416554</v>
      </c>
      <c r="H49" s="94">
        <f>(H48/G48-1)*100</f>
        <v>254.2551095131234</v>
      </c>
      <c r="I49" s="94">
        <f>(I48/H48-1)*100</f>
        <v>3.5262664161081148</v>
      </c>
      <c r="J49" s="143"/>
      <c r="K49" s="128"/>
    </row>
    <row r="50" spans="1:11" s="70" customFormat="1" ht="22.5" customHeight="1">
      <c r="A50" s="73"/>
      <c r="B50" s="34" t="s">
        <v>78</v>
      </c>
      <c r="C50" s="99">
        <f>C48/C42</f>
        <v>0.004787764175007893</v>
      </c>
      <c r="D50" s="99">
        <f>D48/D42</f>
        <v>0.004399679291286947</v>
      </c>
      <c r="E50" s="99">
        <f aca="true" t="shared" si="12" ref="E50:J50">E48/E42</f>
        <v>0.00015918661549203211</v>
      </c>
      <c r="F50" s="99">
        <f t="shared" si="12"/>
        <v>0.0001524140903215169</v>
      </c>
      <c r="G50" s="99">
        <f t="shared" si="12"/>
        <v>0.002881044987890281</v>
      </c>
      <c r="H50" s="99">
        <f t="shared" si="12"/>
        <v>0.00975416231670109</v>
      </c>
      <c r="I50" s="99">
        <f t="shared" si="12"/>
        <v>0.007970480377056858</v>
      </c>
      <c r="J50" s="147">
        <f t="shared" si="12"/>
        <v>0.025264893733828047</v>
      </c>
      <c r="K50" s="128"/>
    </row>
    <row r="51" spans="1:11" s="68" customFormat="1" ht="22.5" customHeight="1">
      <c r="A51" s="23" t="s">
        <v>63</v>
      </c>
      <c r="B51" s="123" t="s">
        <v>81</v>
      </c>
      <c r="C51" s="83">
        <v>157343</v>
      </c>
      <c r="D51" s="83"/>
      <c r="E51" s="79"/>
      <c r="F51" s="79"/>
      <c r="G51" s="79"/>
      <c r="H51" s="79"/>
      <c r="I51" s="79"/>
      <c r="J51" s="144"/>
      <c r="K51" s="129"/>
    </row>
    <row r="52" spans="1:11" s="70" customFormat="1" ht="22.5" customHeight="1">
      <c r="A52" s="23" t="s">
        <v>82</v>
      </c>
      <c r="B52" s="123" t="s">
        <v>83</v>
      </c>
      <c r="C52" s="83">
        <v>2048800</v>
      </c>
      <c r="D52" s="83">
        <f>SUM(E52:I52)</f>
        <v>672729.429208</v>
      </c>
      <c r="E52" s="79"/>
      <c r="F52" s="79">
        <v>40637.349308</v>
      </c>
      <c r="G52" s="79">
        <v>182733.56282</v>
      </c>
      <c r="H52" s="79">
        <v>145358.51708</v>
      </c>
      <c r="I52" s="79">
        <v>304000</v>
      </c>
      <c r="J52" s="143"/>
      <c r="K52" s="128"/>
    </row>
    <row r="53" spans="1:11" s="70" customFormat="1" ht="22.5" customHeight="1">
      <c r="A53" s="23" t="s">
        <v>84</v>
      </c>
      <c r="B53" s="123" t="s">
        <v>85</v>
      </c>
      <c r="C53" s="83">
        <f>553067+100000</f>
        <v>653067</v>
      </c>
      <c r="D53" s="83">
        <f>SUM(E53:I53)</f>
        <v>623857.791668</v>
      </c>
      <c r="E53" s="79">
        <v>114983.007167</v>
      </c>
      <c r="F53" s="79">
        <v>218956.271167</v>
      </c>
      <c r="G53" s="79">
        <v>179750.923167</v>
      </c>
      <c r="H53" s="79">
        <v>62229.590167</v>
      </c>
      <c r="I53" s="79">
        <v>47938</v>
      </c>
      <c r="J53" s="143"/>
      <c r="K53" s="128"/>
    </row>
    <row r="54" spans="1:11" s="68" customFormat="1" ht="22.5" customHeight="1">
      <c r="A54" s="23" t="s">
        <v>53</v>
      </c>
      <c r="B54" s="123" t="s">
        <v>86</v>
      </c>
      <c r="C54" s="83">
        <v>3772169.2</v>
      </c>
      <c r="D54" s="83">
        <v>3772169.2</v>
      </c>
      <c r="E54" s="83">
        <v>2047708.7999999998</v>
      </c>
      <c r="F54" s="83">
        <v>2585128.5</v>
      </c>
      <c r="G54" s="83">
        <v>3495391.2</v>
      </c>
      <c r="H54" s="83">
        <v>3336641.2</v>
      </c>
      <c r="I54" s="83">
        <f>I31*0.4</f>
        <v>3721416.8000000003</v>
      </c>
      <c r="J54" s="144">
        <v>5175407</v>
      </c>
      <c r="K54" s="135"/>
    </row>
    <row r="55" spans="1:11" s="68" customFormat="1" ht="22.5" customHeight="1">
      <c r="A55" s="23" t="s">
        <v>59</v>
      </c>
      <c r="B55" s="123" t="s">
        <v>87</v>
      </c>
      <c r="C55" s="100">
        <f>D55</f>
        <v>356857.536833</v>
      </c>
      <c r="D55" s="100">
        <f>E55</f>
        <v>356857.536833</v>
      </c>
      <c r="E55" s="101">
        <v>356857.536833</v>
      </c>
      <c r="F55" s="100">
        <f>E64</f>
        <v>408874.52966600005</v>
      </c>
      <c r="G55" s="100">
        <f>F64</f>
        <v>330555.84566600004</v>
      </c>
      <c r="H55" s="100">
        <f>G64</f>
        <v>448285.986448</v>
      </c>
      <c r="I55" s="100">
        <f>H64</f>
        <v>519369.66408899997</v>
      </c>
      <c r="J55" s="148">
        <f>I64</f>
        <v>775431.918924</v>
      </c>
      <c r="K55" s="129"/>
    </row>
    <row r="56" spans="1:11" s="56" customFormat="1" ht="47.25" customHeight="1">
      <c r="A56" s="43"/>
      <c r="B56" s="62" t="s">
        <v>88</v>
      </c>
      <c r="C56" s="102"/>
      <c r="D56" s="103">
        <f aca="true" t="shared" si="13" ref="D56:J56">D55/D54*100</f>
        <v>9.460273861336868</v>
      </c>
      <c r="E56" s="103">
        <f t="shared" si="13"/>
        <v>17.427162340319093</v>
      </c>
      <c r="F56" s="103">
        <f t="shared" si="13"/>
        <v>15.816410273841322</v>
      </c>
      <c r="G56" s="103">
        <f t="shared" si="13"/>
        <v>9.45690558659071</v>
      </c>
      <c r="H56" s="103">
        <f t="shared" si="13"/>
        <v>13.43524699173528</v>
      </c>
      <c r="I56" s="103">
        <f t="shared" si="13"/>
        <v>13.956234735356704</v>
      </c>
      <c r="J56" s="149">
        <f t="shared" si="13"/>
        <v>14.983013295843206</v>
      </c>
      <c r="K56" s="134"/>
    </row>
    <row r="57" spans="1:11" s="56" customFormat="1" ht="22.5" customHeight="1">
      <c r="A57" s="43"/>
      <c r="B57" s="62" t="s">
        <v>89</v>
      </c>
      <c r="C57" s="102"/>
      <c r="D57" s="102"/>
      <c r="E57" s="102"/>
      <c r="F57" s="102"/>
      <c r="G57" s="102"/>
      <c r="H57" s="102"/>
      <c r="I57" s="102"/>
      <c r="J57" s="150"/>
      <c r="K57" s="134"/>
    </row>
    <row r="58" spans="1:11" s="68" customFormat="1" ht="22.5" customHeight="1">
      <c r="A58" s="23" t="s">
        <v>61</v>
      </c>
      <c r="B58" s="123" t="s">
        <v>90</v>
      </c>
      <c r="C58" s="100">
        <f>C59+C60</f>
        <v>657240</v>
      </c>
      <c r="D58" s="100">
        <f>SUM(E58:I58)</f>
        <v>623856.949666</v>
      </c>
      <c r="E58" s="101">
        <f aca="true" t="shared" si="14" ref="E58:J58">E59+E60</f>
        <v>114983.007167</v>
      </c>
      <c r="F58" s="101">
        <f t="shared" si="14"/>
        <v>218955.684</v>
      </c>
      <c r="G58" s="101">
        <f t="shared" si="14"/>
        <v>179750.923167</v>
      </c>
      <c r="H58" s="101">
        <f t="shared" si="14"/>
        <v>62229.590167</v>
      </c>
      <c r="I58" s="101">
        <f t="shared" si="14"/>
        <v>47937.745165</v>
      </c>
      <c r="J58" s="93">
        <f t="shared" si="14"/>
        <v>245976</v>
      </c>
      <c r="K58" s="129"/>
    </row>
    <row r="59" spans="1:11" s="70" customFormat="1" ht="26.25" customHeight="1">
      <c r="A59" s="69" t="s">
        <v>21</v>
      </c>
      <c r="B59" s="34" t="s">
        <v>91</v>
      </c>
      <c r="C59" s="104"/>
      <c r="D59" s="104"/>
      <c r="E59" s="104"/>
      <c r="F59" s="104"/>
      <c r="G59" s="104"/>
      <c r="H59" s="104"/>
      <c r="I59" s="104"/>
      <c r="J59" s="151"/>
      <c r="K59" s="128"/>
    </row>
    <row r="60" spans="1:11" s="56" customFormat="1" ht="63" customHeight="1">
      <c r="A60" s="61" t="s">
        <v>21</v>
      </c>
      <c r="B60" s="62" t="s">
        <v>120</v>
      </c>
      <c r="C60" s="105">
        <v>657240</v>
      </c>
      <c r="D60" s="106">
        <f>SUM(E60:I60)</f>
        <v>623856.949666</v>
      </c>
      <c r="E60" s="105">
        <v>114983.007167</v>
      </c>
      <c r="F60" s="105">
        <v>218955.684</v>
      </c>
      <c r="G60" s="105">
        <v>179750.923167</v>
      </c>
      <c r="H60" s="105">
        <v>62229.590167</v>
      </c>
      <c r="I60" s="105">
        <v>47937.745165</v>
      </c>
      <c r="J60" s="152">
        <v>245976</v>
      </c>
      <c r="K60" s="134"/>
    </row>
    <row r="61" spans="1:11" s="68" customFormat="1" ht="22.5" customHeight="1">
      <c r="A61" s="23" t="s">
        <v>63</v>
      </c>
      <c r="B61" s="123" t="s">
        <v>92</v>
      </c>
      <c r="C61" s="100">
        <f>C62+C63</f>
        <v>3754538</v>
      </c>
      <c r="D61" s="100">
        <f>SUM(E61:I61)</f>
        <v>1042431.331757</v>
      </c>
      <c r="E61" s="101">
        <f aca="true" t="shared" si="15" ref="E61:J61">SUM(E62:E63)</f>
        <v>167000</v>
      </c>
      <c r="F61" s="101">
        <f t="shared" si="15"/>
        <v>140637</v>
      </c>
      <c r="G61" s="101">
        <f t="shared" si="15"/>
        <v>297481.063949</v>
      </c>
      <c r="H61" s="101">
        <f t="shared" si="15"/>
        <v>133313.267808</v>
      </c>
      <c r="I61" s="101">
        <f t="shared" si="15"/>
        <v>304000</v>
      </c>
      <c r="J61" s="93">
        <f t="shared" si="15"/>
        <v>3473545</v>
      </c>
      <c r="K61" s="129"/>
    </row>
    <row r="62" spans="1:11" s="68" customFormat="1" ht="22.5" customHeight="1">
      <c r="A62" s="69" t="s">
        <v>21</v>
      </c>
      <c r="B62" s="34" t="s">
        <v>93</v>
      </c>
      <c r="C62" s="107">
        <v>3754538</v>
      </c>
      <c r="D62" s="108">
        <f>SUM(E62:I62)</f>
        <v>1042431.331757</v>
      </c>
      <c r="E62" s="107">
        <v>167000</v>
      </c>
      <c r="F62" s="107">
        <v>140637</v>
      </c>
      <c r="G62" s="107">
        <v>297481.063949</v>
      </c>
      <c r="H62" s="107">
        <v>133313.267808</v>
      </c>
      <c r="I62" s="107">
        <v>304000</v>
      </c>
      <c r="J62" s="153">
        <v>3473545</v>
      </c>
      <c r="K62" s="129"/>
    </row>
    <row r="63" spans="1:11" s="68" customFormat="1" ht="22.5" customHeight="1">
      <c r="A63" s="69" t="s">
        <v>21</v>
      </c>
      <c r="B63" s="34" t="s">
        <v>94</v>
      </c>
      <c r="C63" s="104"/>
      <c r="D63" s="104"/>
      <c r="E63" s="104"/>
      <c r="F63" s="104"/>
      <c r="G63" s="104"/>
      <c r="H63" s="104"/>
      <c r="I63" s="104"/>
      <c r="J63" s="151"/>
      <c r="K63" s="129"/>
    </row>
    <row r="64" spans="1:11" s="68" customFormat="1" ht="22.5" customHeight="1">
      <c r="A64" s="23" t="s">
        <v>95</v>
      </c>
      <c r="B64" s="123" t="s">
        <v>96</v>
      </c>
      <c r="C64" s="100">
        <f aca="true" t="shared" si="16" ref="C64:J64">C55-C58+C61</f>
        <v>3454155.536833</v>
      </c>
      <c r="D64" s="100">
        <f t="shared" si="16"/>
        <v>775431.918924</v>
      </c>
      <c r="E64" s="100">
        <f t="shared" si="16"/>
        <v>408874.52966600005</v>
      </c>
      <c r="F64" s="100">
        <f t="shared" si="16"/>
        <v>330555.84566600004</v>
      </c>
      <c r="G64" s="100">
        <f t="shared" si="16"/>
        <v>448285.986448</v>
      </c>
      <c r="H64" s="100">
        <f t="shared" si="16"/>
        <v>519369.66408899997</v>
      </c>
      <c r="I64" s="100">
        <f t="shared" si="16"/>
        <v>775431.918924</v>
      </c>
      <c r="J64" s="148">
        <f t="shared" si="16"/>
        <v>4003000.918924</v>
      </c>
      <c r="K64" s="129"/>
    </row>
    <row r="65" spans="1:11" s="56" customFormat="1" ht="47.25" customHeight="1">
      <c r="A65" s="43"/>
      <c r="B65" s="62" t="s">
        <v>97</v>
      </c>
      <c r="C65" s="103">
        <f aca="true" t="shared" si="17" ref="C65:J65">C64/C54*100</f>
        <v>91.56947511349702</v>
      </c>
      <c r="D65" s="103">
        <f t="shared" si="17"/>
        <v>20.55665792838773</v>
      </c>
      <c r="E65" s="103">
        <f t="shared" si="17"/>
        <v>19.967415760776145</v>
      </c>
      <c r="F65" s="103">
        <f t="shared" si="17"/>
        <v>12.786824549185855</v>
      </c>
      <c r="G65" s="103">
        <f t="shared" si="17"/>
        <v>12.825059079166875</v>
      </c>
      <c r="H65" s="103">
        <f t="shared" si="17"/>
        <v>15.56564320098307</v>
      </c>
      <c r="I65" s="103">
        <f t="shared" si="17"/>
        <v>20.83700806972226</v>
      </c>
      <c r="J65" s="149">
        <f t="shared" si="17"/>
        <v>77.3465916578928</v>
      </c>
      <c r="K65" s="136"/>
    </row>
    <row r="66" spans="1:11" s="56" customFormat="1" ht="24" customHeight="1">
      <c r="A66" s="45"/>
      <c r="B66" s="124" t="s">
        <v>98</v>
      </c>
      <c r="C66" s="109"/>
      <c r="D66" s="109"/>
      <c r="E66" s="109"/>
      <c r="F66" s="109"/>
      <c r="G66" s="109"/>
      <c r="H66" s="109"/>
      <c r="I66" s="109"/>
      <c r="J66" s="154"/>
      <c r="K66" s="134"/>
    </row>
    <row r="67" spans="1:11" s="63" customFormat="1" ht="36" customHeight="1" hidden="1">
      <c r="A67" s="177" t="s">
        <v>122</v>
      </c>
      <c r="B67" s="177"/>
      <c r="C67" s="177"/>
      <c r="D67" s="177"/>
      <c r="E67" s="177"/>
      <c r="F67" s="177"/>
      <c r="G67" s="177"/>
      <c r="H67" s="177"/>
      <c r="I67" s="177"/>
      <c r="J67" s="177"/>
      <c r="K67" s="137"/>
    </row>
    <row r="68" spans="1:11" s="63" customFormat="1" ht="18" customHeight="1" hidden="1">
      <c r="A68" s="66"/>
      <c r="B68" s="178" t="s">
        <v>99</v>
      </c>
      <c r="C68" s="178"/>
      <c r="D68" s="178"/>
      <c r="E68" s="178"/>
      <c r="F68" s="178"/>
      <c r="G68" s="178"/>
      <c r="H68" s="178"/>
      <c r="I68" s="178"/>
      <c r="J68" s="178"/>
      <c r="K68" s="137"/>
    </row>
    <row r="69" spans="1:10" ht="15" customHeight="1" hidden="1">
      <c r="A69" s="67"/>
      <c r="B69" s="125" t="s">
        <v>100</v>
      </c>
      <c r="C69" s="64"/>
      <c r="D69" s="44"/>
      <c r="E69" s="44"/>
      <c r="F69" s="44"/>
      <c r="G69" s="44"/>
      <c r="H69" s="44"/>
      <c r="I69" s="44"/>
      <c r="J69" s="155"/>
    </row>
    <row r="70" spans="1:10" ht="18.75">
      <c r="A70" s="56"/>
      <c r="B70" s="126"/>
      <c r="C70" s="55"/>
      <c r="D70" s="56"/>
      <c r="E70" s="56"/>
      <c r="F70" s="56"/>
      <c r="G70" s="56"/>
      <c r="H70" s="56"/>
      <c r="I70" s="56"/>
      <c r="J70" s="156"/>
    </row>
    <row r="71" spans="1:10" ht="18.75">
      <c r="A71" s="56" t="s">
        <v>119</v>
      </c>
      <c r="B71" s="126"/>
      <c r="C71" s="55"/>
      <c r="D71" s="56"/>
      <c r="E71" s="56"/>
      <c r="F71" s="56"/>
      <c r="G71" s="56"/>
      <c r="H71" s="56"/>
      <c r="I71" s="56"/>
      <c r="J71" s="156"/>
    </row>
    <row r="72" spans="1:10" ht="18.75">
      <c r="A72" s="56"/>
      <c r="B72" s="126"/>
      <c r="C72" s="55"/>
      <c r="D72" s="56"/>
      <c r="E72" s="56"/>
      <c r="F72" s="56"/>
      <c r="G72" s="56"/>
      <c r="H72" s="56"/>
      <c r="I72" s="56"/>
      <c r="J72" s="156"/>
    </row>
    <row r="73" spans="1:10" ht="18.75">
      <c r="A73" s="56"/>
      <c r="B73" s="126"/>
      <c r="C73" s="55"/>
      <c r="D73" s="56"/>
      <c r="E73" s="56"/>
      <c r="F73" s="56"/>
      <c r="G73" s="56"/>
      <c r="H73" s="56"/>
      <c r="I73" s="56"/>
      <c r="J73" s="156"/>
    </row>
    <row r="74" spans="1:10" ht="18.75">
      <c r="A74" s="56"/>
      <c r="B74" s="126"/>
      <c r="C74" s="55"/>
      <c r="D74" s="56"/>
      <c r="E74" s="56"/>
      <c r="F74" s="56"/>
      <c r="G74" s="56"/>
      <c r="H74" s="56"/>
      <c r="I74" s="56"/>
      <c r="J74" s="156"/>
    </row>
    <row r="75" spans="1:10" ht="18.75">
      <c r="A75" s="56"/>
      <c r="B75" s="126"/>
      <c r="C75" s="55"/>
      <c r="D75" s="56"/>
      <c r="E75" s="56"/>
      <c r="F75" s="56"/>
      <c r="G75" s="56"/>
      <c r="H75" s="56"/>
      <c r="I75" s="56"/>
      <c r="J75" s="156"/>
    </row>
    <row r="76" spans="1:10" ht="18.75">
      <c r="A76" s="56"/>
      <c r="B76" s="126"/>
      <c r="C76" s="55"/>
      <c r="D76" s="56"/>
      <c r="E76" s="56"/>
      <c r="F76" s="56"/>
      <c r="G76" s="56"/>
      <c r="H76" s="56"/>
      <c r="I76" s="56"/>
      <c r="J76" s="156"/>
    </row>
    <row r="77" spans="1:10" ht="18.75">
      <c r="A77" s="56"/>
      <c r="B77" s="126"/>
      <c r="C77" s="55"/>
      <c r="D77" s="56"/>
      <c r="E77" s="56"/>
      <c r="F77" s="56"/>
      <c r="G77" s="56"/>
      <c r="H77" s="56"/>
      <c r="I77" s="56"/>
      <c r="J77" s="156"/>
    </row>
    <row r="78" spans="1:10" ht="18.75">
      <c r="A78" s="56"/>
      <c r="B78" s="126"/>
      <c r="C78" s="55"/>
      <c r="D78" s="56"/>
      <c r="E78" s="56"/>
      <c r="F78" s="56"/>
      <c r="G78" s="56"/>
      <c r="H78" s="56"/>
      <c r="I78" s="56"/>
      <c r="J78" s="156"/>
    </row>
    <row r="79" spans="1:10" ht="18.75">
      <c r="A79" s="56"/>
      <c r="B79" s="126"/>
      <c r="C79" s="55"/>
      <c r="D79" s="56"/>
      <c r="E79" s="56"/>
      <c r="F79" s="56"/>
      <c r="G79" s="56"/>
      <c r="H79" s="56"/>
      <c r="I79" s="56"/>
      <c r="J79" s="156"/>
    </row>
    <row r="80" spans="1:10" ht="22.5" customHeight="1">
      <c r="A80" s="56"/>
      <c r="B80" s="126"/>
      <c r="C80" s="55"/>
      <c r="D80" s="56"/>
      <c r="E80" s="56"/>
      <c r="F80" s="56"/>
      <c r="G80" s="56"/>
      <c r="H80" s="56"/>
      <c r="I80" s="56"/>
      <c r="J80" s="156"/>
    </row>
    <row r="81" spans="1:10" ht="18.75">
      <c r="A81" s="56"/>
      <c r="B81" s="126"/>
      <c r="C81" s="55"/>
      <c r="D81" s="56"/>
      <c r="E81" s="56"/>
      <c r="F81" s="56"/>
      <c r="G81" s="56"/>
      <c r="H81" s="56"/>
      <c r="I81" s="56"/>
      <c r="J81" s="156"/>
    </row>
    <row r="82" spans="1:10" ht="18.75">
      <c r="A82" s="56"/>
      <c r="B82" s="126"/>
      <c r="C82" s="55"/>
      <c r="D82" s="56"/>
      <c r="E82" s="56"/>
      <c r="F82" s="56"/>
      <c r="G82" s="56"/>
      <c r="H82" s="56"/>
      <c r="I82" s="56"/>
      <c r="J82" s="156"/>
    </row>
    <row r="83" spans="2:10" ht="18.75">
      <c r="B83" s="126"/>
      <c r="C83" s="55"/>
      <c r="D83" s="56"/>
      <c r="E83" s="56"/>
      <c r="F83" s="56"/>
      <c r="G83" s="56"/>
      <c r="H83" s="56"/>
      <c r="I83" s="56"/>
      <c r="J83" s="156"/>
    </row>
    <row r="84" spans="1:10" ht="18.75">
      <c r="A84" s="56"/>
      <c r="B84" s="126"/>
      <c r="C84" s="55"/>
      <c r="D84" s="56"/>
      <c r="E84" s="56"/>
      <c r="F84" s="56"/>
      <c r="G84" s="56"/>
      <c r="H84" s="56"/>
      <c r="I84" s="56"/>
      <c r="J84" s="156"/>
    </row>
  </sheetData>
  <sheetProtection/>
  <mergeCells count="11">
    <mergeCell ref="B6:B7"/>
    <mergeCell ref="C6:C7"/>
    <mergeCell ref="D6:I6"/>
    <mergeCell ref="A1:J1"/>
    <mergeCell ref="J6:J7"/>
    <mergeCell ref="A67:J67"/>
    <mergeCell ref="B68:J68"/>
    <mergeCell ref="A2:J2"/>
    <mergeCell ref="A3:J3"/>
    <mergeCell ref="I5:J5"/>
    <mergeCell ref="A6:A7"/>
  </mergeCells>
  <printOptions horizontalCentered="1"/>
  <pageMargins left="0.5" right="0.5" top="0.75" bottom="0.75" header="0.3" footer="0.3"/>
  <pageSetup fitToHeight="2" horizontalDpi="600" verticalDpi="600" orientation="landscape" paperSize="9" scale="80" r:id="rId2"/>
  <headerFooter alignWithMargins="0">
    <oddHeader xml:space="preserve">&amp;C                                                                                                                                  </oddHeader>
    <oddFooter>&amp;C&amp;8
&amp;"Times New Roman,Regular"&amp;12&amp;P/&amp;N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2020-12-11T02:43:52Z</cp:lastPrinted>
  <dcterms:created xsi:type="dcterms:W3CDTF">2020-03-10T06:54:17Z</dcterms:created>
  <dcterms:modified xsi:type="dcterms:W3CDTF">2022-04-16T14:37:41Z</dcterms:modified>
  <cp:category/>
  <cp:version/>
  <cp:contentType/>
  <cp:contentStatus/>
</cp:coreProperties>
</file>